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7 - IT vybavení" sheetId="2" r:id="rId2"/>
  </sheets>
  <definedNames>
    <definedName name="_xlnm.Print_Titles" localSheetId="1">'02.7 - IT vybavení'!$116:$116</definedName>
    <definedName name="_xlnm.Print_Titles" localSheetId="0">'Rekapitulace stavby'!$85:$85</definedName>
    <definedName name="_xlnm.Print_Area" localSheetId="1">'02.7 - IT vybavení'!$C$4:$Q$70,'02.7 - IT vybavení'!$C$76:$Q$100,'02.7 - IT vybavení'!$C$106:$Q$135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35" i="2"/>
  <c r="BH135" i="2"/>
  <c r="BG135" i="2"/>
  <c r="BF135" i="2"/>
  <c r="BK135" i="2"/>
  <c r="N135" i="2" s="1"/>
  <c r="BE135" i="2" s="1"/>
  <c r="BI134" i="2"/>
  <c r="BH134" i="2"/>
  <c r="BG134" i="2"/>
  <c r="BF134" i="2"/>
  <c r="N134" i="2"/>
  <c r="BE134" i="2" s="1"/>
  <c r="BK134" i="2"/>
  <c r="BK133" i="2" s="1"/>
  <c r="N133" i="2" s="1"/>
  <c r="N90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AA118" i="2" s="1"/>
  <c r="AA117" i="2" s="1"/>
  <c r="Y119" i="2"/>
  <c r="Y118" i="2" s="1"/>
  <c r="Y117" i="2" s="1"/>
  <c r="W119" i="2"/>
  <c r="W118" i="2" s="1"/>
  <c r="W117" i="2" s="1"/>
  <c r="AU88" i="1" s="1"/>
  <c r="AU87" i="1" s="1"/>
  <c r="BK119" i="2"/>
  <c r="BK118" i="2" s="1"/>
  <c r="N119" i="2"/>
  <c r="F111" i="2"/>
  <c r="F10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BH94" i="2"/>
  <c r="BG94" i="2"/>
  <c r="BF94" i="2"/>
  <c r="BI93" i="2"/>
  <c r="H36" i="2" s="1"/>
  <c r="BD88" i="1" s="1"/>
  <c r="BD87" i="1" s="1"/>
  <c r="W35" i="1" s="1"/>
  <c r="BH93" i="2"/>
  <c r="H35" i="2" s="1"/>
  <c r="BC88" i="1" s="1"/>
  <c r="BC87" i="1" s="1"/>
  <c r="BG93" i="2"/>
  <c r="H34" i="2" s="1"/>
  <c r="BB88" i="1" s="1"/>
  <c r="BB87" i="1" s="1"/>
  <c r="BF93" i="2"/>
  <c r="H33" i="2" s="1"/>
  <c r="BA88" i="1" s="1"/>
  <c r="BA87" i="1" s="1"/>
  <c r="F81" i="2"/>
  <c r="F79" i="2"/>
  <c r="O21" i="2"/>
  <c r="E21" i="2"/>
  <c r="M114" i="2" s="1"/>
  <c r="O20" i="2"/>
  <c r="O18" i="2"/>
  <c r="E18" i="2"/>
  <c r="M113" i="2" s="1"/>
  <c r="O17" i="2"/>
  <c r="O15" i="2"/>
  <c r="E15" i="2"/>
  <c r="F114" i="2" s="1"/>
  <c r="O14" i="2"/>
  <c r="O12" i="2"/>
  <c r="E12" i="2"/>
  <c r="F113" i="2" s="1"/>
  <c r="O11" i="2"/>
  <c r="O9" i="2"/>
  <c r="M111" i="2" s="1"/>
  <c r="F6" i="2"/>
  <c r="F10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2" i="1" l="1"/>
  <c r="AW87" i="1"/>
  <c r="AK32" i="1" s="1"/>
  <c r="W34" i="1"/>
  <c r="AY87" i="1"/>
  <c r="W33" i="1"/>
  <c r="AX87" i="1"/>
  <c r="N118" i="2"/>
  <c r="N89" i="2" s="1"/>
  <c r="BK117" i="2"/>
  <c r="N117" i="2" s="1"/>
  <c r="N88" i="2" s="1"/>
  <c r="F78" i="2"/>
  <c r="F83" i="2"/>
  <c r="F84" i="2"/>
  <c r="M33" i="2"/>
  <c r="AW88" i="1" s="1"/>
  <c r="M81" i="2"/>
  <c r="M83" i="2"/>
  <c r="M84" i="2"/>
  <c r="N98" i="2" l="1"/>
  <c r="BE98" i="2" s="1"/>
  <c r="N97" i="2"/>
  <c r="BE97" i="2" s="1"/>
  <c r="N96" i="2"/>
  <c r="BE96" i="2" s="1"/>
  <c r="N95" i="2"/>
  <c r="BE95" i="2" s="1"/>
  <c r="N94" i="2"/>
  <c r="BE94" i="2" s="1"/>
  <c r="N93" i="2"/>
  <c r="M27" i="2"/>
  <c r="BE93" i="2" l="1"/>
  <c r="N92" i="2"/>
  <c r="H32" i="2" l="1"/>
  <c r="AZ88" i="1" s="1"/>
  <c r="AZ87" i="1" s="1"/>
  <c r="M32" i="2"/>
  <c r="AV88" i="1" s="1"/>
  <c r="AT88" i="1" s="1"/>
  <c r="M28" i="2"/>
  <c r="L100" i="2"/>
  <c r="AS88" i="1" l="1"/>
  <c r="AS87" i="1" s="1"/>
  <c r="M30" i="2"/>
  <c r="AV87" i="1"/>
  <c r="AT87" i="1" l="1"/>
  <c r="AG88" i="1"/>
  <c r="L38" i="2"/>
  <c r="AG87" i="1" l="1"/>
  <c r="AN88" i="1"/>
  <c r="AK26" i="1" l="1"/>
  <c r="AG94" i="1"/>
  <c r="AG93" i="1"/>
  <c r="AG92" i="1"/>
  <c r="AG91" i="1"/>
  <c r="AN87" i="1"/>
  <c r="AG90" i="1" l="1"/>
  <c r="CD91" i="1"/>
  <c r="AV91" i="1"/>
  <c r="BY91" i="1" s="1"/>
  <c r="AV93" i="1"/>
  <c r="BY93" i="1" s="1"/>
  <c r="CD93" i="1"/>
  <c r="AN93" i="1"/>
  <c r="AV92" i="1"/>
  <c r="BY92" i="1" s="1"/>
  <c r="CD92" i="1"/>
  <c r="AN92" i="1"/>
  <c r="AV94" i="1"/>
  <c r="BY94" i="1" s="1"/>
  <c r="CD94" i="1"/>
  <c r="AN94" i="1"/>
  <c r="AK31" i="1" l="1"/>
  <c r="W31" i="1"/>
  <c r="AN91" i="1"/>
  <c r="AN90" i="1" s="1"/>
  <c r="AN96" i="1" s="1"/>
  <c r="AK27" i="1"/>
  <c r="AK29" i="1" s="1"/>
  <c r="AK37" i="1" s="1"/>
  <c r="AG96" i="1"/>
</calcChain>
</file>

<file path=xl/sharedStrings.xml><?xml version="1.0" encoding="utf-8"?>
<sst xmlns="http://schemas.openxmlformats.org/spreadsheetml/2006/main" count="526" uniqueCount="192">
  <si>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</si>
  <si>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</si>
  <si>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</si>
  <si>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</si>
  <si>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</si>
  <si>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</si>
  <si>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</si>
  <si>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</si>
  <si>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</si>
  <si>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</si>
  <si>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</si>
  <si>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</si>
  <si>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</si>
  <si>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</si>
  <si>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</si>
  <si>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</si>
  <si>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</si>
  <si>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</si>
  <si>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</si>
  <si>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</si>
  <si>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</si>
  <si>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</si>
  <si>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</si>
  <si>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</si>
  <si>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</si>
  <si>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</si>
  <si>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</si>
  <si>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</si>
  <si>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</si>
  <si>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</si>
  <si>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</si>
  <si>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</si>
  <si>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</si>
  <si>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</si>
  <si>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</si>
  <si>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</si>
  <si>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</si>
  <si>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</si>
  <si>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</si>
  <si>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</si>
  <si>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</si>
  <si>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</si>
  <si>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</si>
  <si>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</si>
  <si>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</si>
  <si>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</si>
  <si>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</si>
  <si>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</si>
  <si>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</si>
  <si>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</si>
  <si>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</si>
  <si>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</si>
  <si>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</si>
  <si>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</si>
  <si>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</si>
  <si>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</si>
  <si>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</si>
  <si>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</si>
  <si>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</si>
  <si>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</si>
  <si>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</si>
  <si>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</si>
  <si>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</si>
  <si>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</si>
  <si>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</si>
  <si>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</si>
  <si>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</si>
  <si>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</si>
  <si>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</si>
  <si>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</si>
  <si>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</si>
  <si>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</si>
  <si>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</si>
  <si>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</si>
  <si>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</si>
  <si>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</si>
  <si>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</si>
  <si>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</si>
  <si>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</si>
  <si>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</si>
  <si>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</si>
  <si>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</si>
  <si>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</si>
  <si>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</si>
  <si>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</si>
  <si>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</si>
  <si>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02.7</t>
  </si>
  <si>
    <t>IT vybavení</t>
  </si>
  <si>
    <t>{a5aa29c1-d39d-4e23-ab20-62ba4af325ff}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</si>
  <si>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</si>
  <si>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</si>
  <si>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</si>
  <si>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</si>
  <si>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</si>
  <si>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</si>
  <si>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</si>
  <si>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</si>
  <si>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</si>
  <si>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</si>
  <si>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</si>
  <si>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</si>
  <si>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</si>
  <si>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</si>
  <si>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</si>
  <si>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</si>
  <si>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</si>
  <si>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02.7 - IT vybavení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</si>
  <si>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</si>
  <si>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</si>
  <si>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</si>
  <si>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</si>
  <si>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</si>
  <si>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</si>
  <si>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IT - IT vybavení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</si>
  <si>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</si>
  <si>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</si>
  <si>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</si>
  <si>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</si>
  <si>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</si>
  <si>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</si>
  <si>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</si>
  <si>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</si>
  <si>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</si>
  <si>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</si>
  <si>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</si>
  <si>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</si>
  <si>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</si>
  <si>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</si>
  <si>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</si>
  <si>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</si>
  <si>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</si>
  <si>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</si>
  <si>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</si>
  <si>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</si>
  <si>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</si>
  <si>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</si>
  <si>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</si>
  <si>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</si>
  <si>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</si>
  <si>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</si>
  <si>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IT-1</t>
  </si>
  <si>
    <t>Server</t>
  </si>
  <si>
    <t>ks</t>
  </si>
  <si>
    <t>32</t>
  </si>
  <si>
    <t>16</t>
  </si>
  <si>
    <t>IT-2</t>
  </si>
  <si>
    <t>Pevný disk pro server</t>
  </si>
  <si>
    <t>4</t>
  </si>
  <si>
    <t>3</t>
  </si>
  <si>
    <t>IT-3</t>
  </si>
  <si>
    <t>Záložní zdroj pro server</t>
  </si>
  <si>
    <t>6</t>
  </si>
  <si>
    <t>IT-4</t>
  </si>
  <si>
    <t>UTM firewall</t>
  </si>
  <si>
    <t>8</t>
  </si>
  <si>
    <t>5</t>
  </si>
  <si>
    <t>IT-5</t>
  </si>
  <si>
    <t>Flow sonda</t>
  </si>
  <si>
    <t>10</t>
  </si>
  <si>
    <t>IT-6</t>
  </si>
  <si>
    <t>Switch</t>
  </si>
  <si>
    <t>12</t>
  </si>
  <si>
    <t>7</t>
  </si>
  <si>
    <t>IT-7</t>
  </si>
  <si>
    <t>WiFi AP</t>
  </si>
  <si>
    <t>14</t>
  </si>
  <si>
    <t>IT-8</t>
  </si>
  <si>
    <t>PC stolní</t>
  </si>
  <si>
    <t>9</t>
  </si>
  <si>
    <t>IT-9</t>
  </si>
  <si>
    <t>Monitor</t>
  </si>
  <si>
    <t>18</t>
  </si>
  <si>
    <t>IT-10</t>
  </si>
  <si>
    <t>Plátno nástěnné</t>
  </si>
  <si>
    <t>20</t>
  </si>
  <si>
    <t>11</t>
  </si>
  <si>
    <t>IT-11</t>
  </si>
  <si>
    <t>Plátno stativové</t>
  </si>
  <si>
    <t>22</t>
  </si>
  <si>
    <t>IT-12</t>
  </si>
  <si>
    <t>Dataprojektor</t>
  </si>
  <si>
    <t>24</t>
  </si>
  <si>
    <t>13</t>
  </si>
  <si>
    <t>IT-13</t>
  </si>
  <si>
    <t>Ozvučení učebny</t>
  </si>
  <si>
    <t>26</t>
  </si>
  <si>
    <t>K</t>
  </si>
  <si>
    <t>IT-14</t>
  </si>
  <si>
    <t>Doprava + instalace + zaškolení</t>
  </si>
  <si>
    <t>28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</si>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</sst>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Border="1" applyAlignment="1" applyProtection="1">
      <alignment horizontal="left" vertical="center"/>
    </xf>
    <xf numFmtId="164" fontId="19" fillId="4" borderId="11" xfId="0" applyNumberFormat="1" applyFont="1" applyFill="1" applyBorder="1" applyAlignment="1" applyProtection="1">
      <alignment horizontal="center" vertical="center"/>
      <protection locked="0"/>
    </xf>
    <xf numFmtId="0" fontId="19" fillId="4" borderId="12" xfId="0" applyFont="1" applyFill="1" applyBorder="1" applyAlignment="1" applyProtection="1">
      <alignment horizontal="center" vertical="center"/>
      <protection locked="0"/>
    </xf>
    <xf numFmtId="4" fontId="19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9" fillId="4" borderId="14" xfId="0" applyNumberFormat="1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Border="1" applyAlignment="1" applyProtection="1">
      <alignment horizontal="center" vertical="center"/>
      <protection locked="0"/>
    </xf>
    <xf numFmtId="4" fontId="19" fillId="0" borderId="15" xfId="0" applyNumberFormat="1" applyFont="1" applyBorder="1" applyAlignment="1" applyProtection="1">
      <alignment vertical="center"/>
    </xf>
    <xf numFmtId="164" fontId="19" fillId="4" borderId="16" xfId="0" applyNumberFormat="1" applyFont="1" applyFill="1" applyBorder="1" applyAlignment="1" applyProtection="1">
      <alignment horizontal="center" vertical="center"/>
      <protection locked="0"/>
    </xf>
    <xf numFmtId="0" fontId="19" fillId="4" borderId="17" xfId="0" applyFont="1" applyFill="1" applyBorder="1" applyAlignment="1" applyProtection="1">
      <alignment horizontal="center" vertical="center"/>
      <protection locked="0"/>
    </xf>
    <xf numFmtId="4" fontId="19" fillId="0" borderId="18" xfId="0" applyNumberFormat="1" applyFont="1" applyBorder="1" applyAlignment="1" applyProtection="1">
      <alignment vertical="center"/>
    </xf>
    <xf numFmtId="0" fontId="2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8" fillId="4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Border="1" applyAlignment="1" applyProtection="1">
      <alignment vertical="center"/>
    </xf>
    <xf numFmtId="0" fontId="28" fillId="4" borderId="0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6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8" t="s">
        <v>8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1"/>
      <c r="AS4" s="22" t="s">
        <v>13</v>
      </c>
      <c r="BE4" s="23" t="s">
        <v>14</v>
      </c>
      <c r="BS4" s="16" t="s">
        <v>15</v>
      </c>
    </row>
    <row r="5" spans="1:73" ht="14.45" customHeight="1">
      <c r="B5" s="20"/>
      <c r="C5" s="24"/>
      <c r="D5" s="25" t="s">
        <v>16</v>
      </c>
      <c r="E5" s="24"/>
      <c r="F5" s="24"/>
      <c r="G5" s="24"/>
      <c r="H5" s="24"/>
      <c r="I5" s="24"/>
      <c r="J5" s="24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4"/>
      <c r="AQ5" s="21"/>
      <c r="BE5" s="177" t="s">
        <v>18</v>
      </c>
      <c r="BS5" s="16" t="s">
        <v>9</v>
      </c>
    </row>
    <row r="6" spans="1:73" ht="36.950000000000003" customHeight="1">
      <c r="B6" s="20"/>
      <c r="C6" s="24"/>
      <c r="D6" s="27" t="s">
        <v>19</v>
      </c>
      <c r="E6" s="24"/>
      <c r="F6" s="24"/>
      <c r="G6" s="24"/>
      <c r="H6" s="24"/>
      <c r="I6" s="24"/>
      <c r="J6" s="24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4"/>
      <c r="AQ6" s="21"/>
      <c r="BE6" s="178"/>
      <c r="BS6" s="16" t="s">
        <v>21</v>
      </c>
    </row>
    <row r="7" spans="1:73" ht="14.45" customHeight="1">
      <c r="B7" s="20"/>
      <c r="C7" s="24"/>
      <c r="D7" s="28" t="s">
        <v>22</v>
      </c>
      <c r="E7" s="24"/>
      <c r="F7" s="24"/>
      <c r="G7" s="24"/>
      <c r="H7" s="24"/>
      <c r="I7" s="24"/>
      <c r="J7" s="24"/>
      <c r="K7" s="26" t="s">
        <v>23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24</v>
      </c>
      <c r="AL7" s="24"/>
      <c r="AM7" s="24"/>
      <c r="AN7" s="26" t="s">
        <v>23</v>
      </c>
      <c r="AO7" s="24"/>
      <c r="AP7" s="24"/>
      <c r="AQ7" s="21"/>
      <c r="BE7" s="178"/>
      <c r="BS7" s="16" t="s">
        <v>25</v>
      </c>
    </row>
    <row r="8" spans="1:73" ht="14.45" customHeight="1">
      <c r="B8" s="20"/>
      <c r="C8" s="24"/>
      <c r="D8" s="28" t="s">
        <v>26</v>
      </c>
      <c r="E8" s="24"/>
      <c r="F8" s="24"/>
      <c r="G8" s="24"/>
      <c r="H8" s="24"/>
      <c r="I8" s="24"/>
      <c r="J8" s="24"/>
      <c r="K8" s="26" t="s">
        <v>27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28</v>
      </c>
      <c r="AL8" s="24"/>
      <c r="AM8" s="24"/>
      <c r="AN8" s="29" t="s">
        <v>29</v>
      </c>
      <c r="AO8" s="24"/>
      <c r="AP8" s="24"/>
      <c r="AQ8" s="21"/>
      <c r="BE8" s="178"/>
      <c r="BS8" s="16" t="s">
        <v>25</v>
      </c>
    </row>
    <row r="9" spans="1:73" ht="14.45" customHeight="1">
      <c r="B9" s="20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1"/>
      <c r="BE9" s="178"/>
      <c r="BS9" s="16" t="s">
        <v>25</v>
      </c>
    </row>
    <row r="10" spans="1:73" ht="14.45" customHeight="1">
      <c r="B10" s="20"/>
      <c r="C10" s="24"/>
      <c r="D10" s="28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31</v>
      </c>
      <c r="AL10" s="24"/>
      <c r="AM10" s="24"/>
      <c r="AN10" s="26" t="s">
        <v>23</v>
      </c>
      <c r="AO10" s="24"/>
      <c r="AP10" s="24"/>
      <c r="AQ10" s="21"/>
      <c r="BE10" s="178"/>
      <c r="BS10" s="16" t="s">
        <v>21</v>
      </c>
    </row>
    <row r="11" spans="1:73" ht="18.399999999999999" customHeight="1">
      <c r="B11" s="20"/>
      <c r="C11" s="24"/>
      <c r="D11" s="24"/>
      <c r="E11" s="26" t="s">
        <v>32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33</v>
      </c>
      <c r="AL11" s="24"/>
      <c r="AM11" s="24"/>
      <c r="AN11" s="26" t="s">
        <v>23</v>
      </c>
      <c r="AO11" s="24"/>
      <c r="AP11" s="24"/>
      <c r="AQ11" s="21"/>
      <c r="BE11" s="178"/>
      <c r="BS11" s="16" t="s">
        <v>21</v>
      </c>
    </row>
    <row r="12" spans="1:73" ht="6.95" customHeight="1">
      <c r="B12" s="2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1"/>
      <c r="BE12" s="178"/>
      <c r="BS12" s="16" t="s">
        <v>21</v>
      </c>
    </row>
    <row r="13" spans="1:73" ht="14.45" customHeight="1">
      <c r="B13" s="20"/>
      <c r="C13" s="24"/>
      <c r="D13" s="28" t="s">
        <v>34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31</v>
      </c>
      <c r="AL13" s="24"/>
      <c r="AM13" s="24"/>
      <c r="AN13" s="30" t="s">
        <v>35</v>
      </c>
      <c r="AO13" s="24"/>
      <c r="AP13" s="24"/>
      <c r="AQ13" s="21"/>
      <c r="BE13" s="178"/>
      <c r="BS13" s="16" t="s">
        <v>21</v>
      </c>
    </row>
    <row r="14" spans="1:73">
      <c r="B14" s="20"/>
      <c r="C14" s="24"/>
      <c r="D14" s="24"/>
      <c r="E14" s="182" t="s">
        <v>35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8" t="s">
        <v>33</v>
      </c>
      <c r="AL14" s="24"/>
      <c r="AM14" s="24"/>
      <c r="AN14" s="30" t="s">
        <v>35</v>
      </c>
      <c r="AO14" s="24"/>
      <c r="AP14" s="24"/>
      <c r="AQ14" s="21"/>
      <c r="BE14" s="178"/>
      <c r="BS14" s="16" t="s">
        <v>21</v>
      </c>
    </row>
    <row r="15" spans="1:73" ht="6.95" customHeight="1">
      <c r="B15" s="2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1"/>
      <c r="BE15" s="178"/>
      <c r="BS15" s="16" t="s">
        <v>6</v>
      </c>
    </row>
    <row r="16" spans="1:73" ht="14.45" customHeight="1">
      <c r="B16" s="20"/>
      <c r="C16" s="24"/>
      <c r="D16" s="28" t="s">
        <v>36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31</v>
      </c>
      <c r="AL16" s="24"/>
      <c r="AM16" s="24"/>
      <c r="AN16" s="26" t="s">
        <v>23</v>
      </c>
      <c r="AO16" s="24"/>
      <c r="AP16" s="24"/>
      <c r="AQ16" s="21"/>
      <c r="BE16" s="178"/>
      <c r="BS16" s="16" t="s">
        <v>6</v>
      </c>
    </row>
    <row r="17" spans="2:71" ht="18.399999999999999" customHeight="1">
      <c r="B17" s="20"/>
      <c r="C17" s="24"/>
      <c r="D17" s="24"/>
      <c r="E17" s="26" t="s">
        <v>37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33</v>
      </c>
      <c r="AL17" s="24"/>
      <c r="AM17" s="24"/>
      <c r="AN17" s="26" t="s">
        <v>23</v>
      </c>
      <c r="AO17" s="24"/>
      <c r="AP17" s="24"/>
      <c r="AQ17" s="21"/>
      <c r="BE17" s="178"/>
      <c r="BS17" s="16" t="s">
        <v>38</v>
      </c>
    </row>
    <row r="18" spans="2:71" ht="6.95" customHeight="1">
      <c r="B18" s="2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1"/>
      <c r="BE18" s="178"/>
      <c r="BS18" s="16" t="s">
        <v>9</v>
      </c>
    </row>
    <row r="19" spans="2:71" ht="14.45" customHeight="1">
      <c r="B19" s="20"/>
      <c r="C19" s="24"/>
      <c r="D19" s="28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31</v>
      </c>
      <c r="AL19" s="24"/>
      <c r="AM19" s="24"/>
      <c r="AN19" s="26" t="s">
        <v>23</v>
      </c>
      <c r="AO19" s="24"/>
      <c r="AP19" s="24"/>
      <c r="AQ19" s="21"/>
      <c r="BE19" s="178"/>
      <c r="BS19" s="16" t="s">
        <v>9</v>
      </c>
    </row>
    <row r="20" spans="2:71" ht="18.399999999999999" customHeight="1">
      <c r="B20" s="20"/>
      <c r="C20" s="24"/>
      <c r="D20" s="24"/>
      <c r="E20" s="26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33</v>
      </c>
      <c r="AL20" s="24"/>
      <c r="AM20" s="24"/>
      <c r="AN20" s="26" t="s">
        <v>23</v>
      </c>
      <c r="AO20" s="24"/>
      <c r="AP20" s="24"/>
      <c r="AQ20" s="21"/>
      <c r="BE20" s="178"/>
    </row>
    <row r="21" spans="2:71" ht="6.95" customHeight="1">
      <c r="B21" s="2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1"/>
      <c r="BE21" s="178"/>
    </row>
    <row r="22" spans="2:71">
      <c r="B22" s="20"/>
      <c r="C22" s="24"/>
      <c r="D22" s="28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1"/>
      <c r="BE22" s="178"/>
    </row>
    <row r="23" spans="2:71" ht="22.5" customHeight="1">
      <c r="B23" s="20"/>
      <c r="C23" s="24"/>
      <c r="D23" s="24"/>
      <c r="E23" s="184" t="s">
        <v>23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4"/>
      <c r="AP23" s="24"/>
      <c r="AQ23" s="21"/>
      <c r="BE23" s="178"/>
    </row>
    <row r="24" spans="2:71" ht="6.95" customHeight="1">
      <c r="B24" s="2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1"/>
      <c r="BE24" s="178"/>
    </row>
    <row r="25" spans="2:71" ht="6.95" customHeight="1">
      <c r="B25" s="20"/>
      <c r="C25" s="24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4"/>
      <c r="AQ25" s="21"/>
      <c r="BE25" s="178"/>
    </row>
    <row r="26" spans="2:71" ht="14.45" customHeight="1">
      <c r="B26" s="20"/>
      <c r="C26" s="24"/>
      <c r="D26" s="32" t="s">
        <v>41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5">
        <f>ROUND(AG87,2)</f>
        <v>0</v>
      </c>
      <c r="AL26" s="180"/>
      <c r="AM26" s="180"/>
      <c r="AN26" s="180"/>
      <c r="AO26" s="180"/>
      <c r="AP26" s="24"/>
      <c r="AQ26" s="21"/>
      <c r="BE26" s="178"/>
    </row>
    <row r="27" spans="2:71" ht="14.45" customHeight="1">
      <c r="B27" s="20"/>
      <c r="C27" s="24"/>
      <c r="D27" s="32" t="s">
        <v>42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5">
        <f>ROUND(AG90,2)</f>
        <v>0</v>
      </c>
      <c r="AL27" s="185"/>
      <c r="AM27" s="185"/>
      <c r="AN27" s="185"/>
      <c r="AO27" s="185"/>
      <c r="AP27" s="24"/>
      <c r="AQ27" s="21"/>
      <c r="BE27" s="17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8"/>
    </row>
    <row r="29" spans="2:71" s="1" customFormat="1" ht="25.9" customHeight="1">
      <c r="B29" s="33"/>
      <c r="C29" s="34"/>
      <c r="D29" s="36" t="s">
        <v>43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6">
        <f>ROUND(AK26+AK27,2)</f>
        <v>0</v>
      </c>
      <c r="AL29" s="187"/>
      <c r="AM29" s="187"/>
      <c r="AN29" s="187"/>
      <c r="AO29" s="187"/>
      <c r="AP29" s="34"/>
      <c r="AQ29" s="35"/>
      <c r="BE29" s="17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8"/>
    </row>
    <row r="31" spans="2:71" s="2" customFormat="1" ht="14.45" customHeight="1">
      <c r="B31" s="38"/>
      <c r="C31" s="39"/>
      <c r="D31" s="40" t="s">
        <v>44</v>
      </c>
      <c r="E31" s="39"/>
      <c r="F31" s="40" t="s">
        <v>45</v>
      </c>
      <c r="G31" s="39"/>
      <c r="H31" s="39"/>
      <c r="I31" s="39"/>
      <c r="J31" s="39"/>
      <c r="K31" s="39"/>
      <c r="L31" s="188">
        <v>0.21</v>
      </c>
      <c r="M31" s="189"/>
      <c r="N31" s="189"/>
      <c r="O31" s="189"/>
      <c r="P31" s="39"/>
      <c r="Q31" s="39"/>
      <c r="R31" s="39"/>
      <c r="S31" s="39"/>
      <c r="T31" s="42" t="s">
        <v>46</v>
      </c>
      <c r="U31" s="39"/>
      <c r="V31" s="39"/>
      <c r="W31" s="190">
        <f>ROUND(AZ87+SUM(CD91:CD95),2)</f>
        <v>0</v>
      </c>
      <c r="X31" s="189"/>
      <c r="Y31" s="189"/>
      <c r="Z31" s="189"/>
      <c r="AA31" s="189"/>
      <c r="AB31" s="189"/>
      <c r="AC31" s="189"/>
      <c r="AD31" s="189"/>
      <c r="AE31" s="189"/>
      <c r="AF31" s="39"/>
      <c r="AG31" s="39"/>
      <c r="AH31" s="39"/>
      <c r="AI31" s="39"/>
      <c r="AJ31" s="39"/>
      <c r="AK31" s="190">
        <f>ROUND(AV87+SUM(BY91:BY95),2)</f>
        <v>0</v>
      </c>
      <c r="AL31" s="189"/>
      <c r="AM31" s="189"/>
      <c r="AN31" s="189"/>
      <c r="AO31" s="189"/>
      <c r="AP31" s="39"/>
      <c r="AQ31" s="43"/>
      <c r="BE31" s="178"/>
    </row>
    <row r="32" spans="2:71" s="2" customFormat="1" ht="14.45" customHeight="1">
      <c r="B32" s="38"/>
      <c r="C32" s="39"/>
      <c r="D32" s="39"/>
      <c r="E32" s="39"/>
      <c r="F32" s="40" t="s">
        <v>47</v>
      </c>
      <c r="G32" s="39"/>
      <c r="H32" s="39"/>
      <c r="I32" s="39"/>
      <c r="J32" s="39"/>
      <c r="K32" s="39"/>
      <c r="L32" s="188">
        <v>0.15</v>
      </c>
      <c r="M32" s="189"/>
      <c r="N32" s="189"/>
      <c r="O32" s="189"/>
      <c r="P32" s="39"/>
      <c r="Q32" s="39"/>
      <c r="R32" s="39"/>
      <c r="S32" s="39"/>
      <c r="T32" s="42" t="s">
        <v>46</v>
      </c>
      <c r="U32" s="39"/>
      <c r="V32" s="39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9"/>
      <c r="AG32" s="39"/>
      <c r="AH32" s="39"/>
      <c r="AI32" s="39"/>
      <c r="AJ32" s="39"/>
      <c r="AK32" s="190">
        <f>ROUND(AW87+SUM(BZ91:BZ95),2)</f>
        <v>0</v>
      </c>
      <c r="AL32" s="189"/>
      <c r="AM32" s="189"/>
      <c r="AN32" s="189"/>
      <c r="AO32" s="189"/>
      <c r="AP32" s="39"/>
      <c r="AQ32" s="43"/>
      <c r="BE32" s="178"/>
    </row>
    <row r="33" spans="2:57" s="2" customFormat="1" ht="14.45" hidden="1" customHeight="1">
      <c r="B33" s="38"/>
      <c r="C33" s="39"/>
      <c r="D33" s="39"/>
      <c r="E33" s="39"/>
      <c r="F33" s="40" t="s">
        <v>48</v>
      </c>
      <c r="G33" s="39"/>
      <c r="H33" s="39"/>
      <c r="I33" s="39"/>
      <c r="J33" s="39"/>
      <c r="K33" s="39"/>
      <c r="L33" s="188">
        <v>0.21</v>
      </c>
      <c r="M33" s="189"/>
      <c r="N33" s="189"/>
      <c r="O33" s="189"/>
      <c r="P33" s="39"/>
      <c r="Q33" s="39"/>
      <c r="R33" s="39"/>
      <c r="S33" s="39"/>
      <c r="T33" s="42" t="s">
        <v>46</v>
      </c>
      <c r="U33" s="39"/>
      <c r="V33" s="39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9"/>
      <c r="AG33" s="39"/>
      <c r="AH33" s="39"/>
      <c r="AI33" s="39"/>
      <c r="AJ33" s="39"/>
      <c r="AK33" s="190">
        <v>0</v>
      </c>
      <c r="AL33" s="189"/>
      <c r="AM33" s="189"/>
      <c r="AN33" s="189"/>
      <c r="AO33" s="189"/>
      <c r="AP33" s="39"/>
      <c r="AQ33" s="43"/>
      <c r="BE33" s="178"/>
    </row>
    <row r="34" spans="2:57" s="2" customFormat="1" ht="14.45" hidden="1" customHeight="1">
      <c r="B34" s="38"/>
      <c r="C34" s="39"/>
      <c r="D34" s="39"/>
      <c r="E34" s="39"/>
      <c r="F34" s="40" t="s">
        <v>49</v>
      </c>
      <c r="G34" s="39"/>
      <c r="H34" s="39"/>
      <c r="I34" s="39"/>
      <c r="J34" s="39"/>
      <c r="K34" s="39"/>
      <c r="L34" s="188">
        <v>0.15</v>
      </c>
      <c r="M34" s="189"/>
      <c r="N34" s="189"/>
      <c r="O34" s="189"/>
      <c r="P34" s="39"/>
      <c r="Q34" s="39"/>
      <c r="R34" s="39"/>
      <c r="S34" s="39"/>
      <c r="T34" s="42" t="s">
        <v>46</v>
      </c>
      <c r="U34" s="39"/>
      <c r="V34" s="39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9"/>
      <c r="AG34" s="39"/>
      <c r="AH34" s="39"/>
      <c r="AI34" s="39"/>
      <c r="AJ34" s="39"/>
      <c r="AK34" s="190">
        <v>0</v>
      </c>
      <c r="AL34" s="189"/>
      <c r="AM34" s="189"/>
      <c r="AN34" s="189"/>
      <c r="AO34" s="189"/>
      <c r="AP34" s="39"/>
      <c r="AQ34" s="43"/>
      <c r="BE34" s="178"/>
    </row>
    <row r="35" spans="2:57" s="2" customFormat="1" ht="14.45" hidden="1" customHeight="1">
      <c r="B35" s="38"/>
      <c r="C35" s="39"/>
      <c r="D35" s="39"/>
      <c r="E35" s="39"/>
      <c r="F35" s="40" t="s">
        <v>50</v>
      </c>
      <c r="G35" s="39"/>
      <c r="H35" s="39"/>
      <c r="I35" s="39"/>
      <c r="J35" s="39"/>
      <c r="K35" s="39"/>
      <c r="L35" s="188">
        <v>0</v>
      </c>
      <c r="M35" s="189"/>
      <c r="N35" s="189"/>
      <c r="O35" s="189"/>
      <c r="P35" s="39"/>
      <c r="Q35" s="39"/>
      <c r="R35" s="39"/>
      <c r="S35" s="39"/>
      <c r="T35" s="42" t="s">
        <v>46</v>
      </c>
      <c r="U35" s="39"/>
      <c r="V35" s="39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9"/>
      <c r="AG35" s="39"/>
      <c r="AH35" s="39"/>
      <c r="AI35" s="39"/>
      <c r="AJ35" s="39"/>
      <c r="AK35" s="190">
        <v>0</v>
      </c>
      <c r="AL35" s="189"/>
      <c r="AM35" s="189"/>
      <c r="AN35" s="189"/>
      <c r="AO35" s="189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51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52</v>
      </c>
      <c r="U37" s="46"/>
      <c r="V37" s="46"/>
      <c r="W37" s="46"/>
      <c r="X37" s="191" t="s">
        <v>53</v>
      </c>
      <c r="Y37" s="192"/>
      <c r="Z37" s="192"/>
      <c r="AA37" s="192"/>
      <c r="AB37" s="192"/>
      <c r="AC37" s="46"/>
      <c r="AD37" s="46"/>
      <c r="AE37" s="46"/>
      <c r="AF37" s="46"/>
      <c r="AG37" s="46"/>
      <c r="AH37" s="46"/>
      <c r="AI37" s="46"/>
      <c r="AJ37" s="46"/>
      <c r="AK37" s="193">
        <f>SUM(AK29:AK35)</f>
        <v>0</v>
      </c>
      <c r="AL37" s="192"/>
      <c r="AM37" s="192"/>
      <c r="AN37" s="192"/>
      <c r="AO37" s="194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 ht="13.5">
      <c r="B39" s="20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1"/>
    </row>
    <row r="40" spans="2:57" ht="13.5">
      <c r="B40" s="2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1"/>
    </row>
    <row r="41" spans="2:57" ht="13.5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1"/>
    </row>
    <row r="42" spans="2:57" ht="13.5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1"/>
    </row>
    <row r="43" spans="2:57" ht="13.5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1"/>
    </row>
    <row r="44" spans="2:57" ht="13.5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1"/>
    </row>
    <row r="45" spans="2:57" ht="13.5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1"/>
    </row>
    <row r="46" spans="2:57" ht="13.5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1"/>
    </row>
    <row r="47" spans="2:57" ht="13.5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1"/>
    </row>
    <row r="48" spans="2:57" ht="13.5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1"/>
    </row>
    <row r="49" spans="2:43" s="1" customFormat="1">
      <c r="B49" s="33"/>
      <c r="C49" s="34"/>
      <c r="D49" s="48" t="s">
        <v>54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55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ht="13.5">
      <c r="B50" s="20"/>
      <c r="C50" s="24"/>
      <c r="D50" s="51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2"/>
      <c r="AA50" s="24"/>
      <c r="AB50" s="24"/>
      <c r="AC50" s="51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2"/>
      <c r="AP50" s="24"/>
      <c r="AQ50" s="21"/>
    </row>
    <row r="51" spans="2:43" ht="13.5">
      <c r="B51" s="20"/>
      <c r="C51" s="24"/>
      <c r="D51" s="51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2"/>
      <c r="AA51" s="24"/>
      <c r="AB51" s="24"/>
      <c r="AC51" s="51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2"/>
      <c r="AP51" s="24"/>
      <c r="AQ51" s="21"/>
    </row>
    <row r="52" spans="2:43" ht="13.5">
      <c r="B52" s="20"/>
      <c r="C52" s="24"/>
      <c r="D52" s="51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2"/>
      <c r="AA52" s="24"/>
      <c r="AB52" s="24"/>
      <c r="AC52" s="51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2"/>
      <c r="AP52" s="24"/>
      <c r="AQ52" s="21"/>
    </row>
    <row r="53" spans="2:43" ht="13.5">
      <c r="B53" s="20"/>
      <c r="C53" s="24"/>
      <c r="D53" s="51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2"/>
      <c r="AA53" s="24"/>
      <c r="AB53" s="24"/>
      <c r="AC53" s="51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2"/>
      <c r="AP53" s="24"/>
      <c r="AQ53" s="21"/>
    </row>
    <row r="54" spans="2:43" ht="13.5">
      <c r="B54" s="20"/>
      <c r="C54" s="24"/>
      <c r="D54" s="5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2"/>
      <c r="AA54" s="24"/>
      <c r="AB54" s="24"/>
      <c r="AC54" s="51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2"/>
      <c r="AP54" s="24"/>
      <c r="AQ54" s="21"/>
    </row>
    <row r="55" spans="2:43" ht="13.5">
      <c r="B55" s="20"/>
      <c r="C55" s="24"/>
      <c r="D55" s="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2"/>
      <c r="AA55" s="24"/>
      <c r="AB55" s="24"/>
      <c r="AC55" s="51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2"/>
      <c r="AP55" s="24"/>
      <c r="AQ55" s="21"/>
    </row>
    <row r="56" spans="2:43" ht="13.5">
      <c r="B56" s="20"/>
      <c r="C56" s="24"/>
      <c r="D56" s="51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2"/>
      <c r="AA56" s="24"/>
      <c r="AB56" s="24"/>
      <c r="AC56" s="51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2"/>
      <c r="AP56" s="24"/>
      <c r="AQ56" s="21"/>
    </row>
    <row r="57" spans="2:43" ht="13.5">
      <c r="B57" s="20"/>
      <c r="C57" s="24"/>
      <c r="D57" s="51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2"/>
      <c r="AA57" s="24"/>
      <c r="AB57" s="24"/>
      <c r="AC57" s="51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2"/>
      <c r="AP57" s="24"/>
      <c r="AQ57" s="21"/>
    </row>
    <row r="58" spans="2:43" s="1" customFormat="1">
      <c r="B58" s="33"/>
      <c r="C58" s="34"/>
      <c r="D58" s="53" t="s">
        <v>56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57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56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57</v>
      </c>
      <c r="AN58" s="54"/>
      <c r="AO58" s="56"/>
      <c r="AP58" s="34"/>
      <c r="AQ58" s="35"/>
    </row>
    <row r="59" spans="2:43" ht="13.5">
      <c r="B59" s="20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1"/>
    </row>
    <row r="60" spans="2:43" s="1" customFormat="1">
      <c r="B60" s="33"/>
      <c r="C60" s="34"/>
      <c r="D60" s="48" t="s">
        <v>58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59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ht="13.5">
      <c r="B61" s="20"/>
      <c r="C61" s="24"/>
      <c r="D61" s="51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2"/>
      <c r="AA61" s="24"/>
      <c r="AB61" s="24"/>
      <c r="AC61" s="51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2"/>
      <c r="AP61" s="24"/>
      <c r="AQ61" s="21"/>
    </row>
    <row r="62" spans="2:43" ht="13.5">
      <c r="B62" s="20"/>
      <c r="C62" s="24"/>
      <c r="D62" s="51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2"/>
      <c r="AA62" s="24"/>
      <c r="AB62" s="24"/>
      <c r="AC62" s="51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2"/>
      <c r="AP62" s="24"/>
      <c r="AQ62" s="21"/>
    </row>
    <row r="63" spans="2:43" ht="13.5">
      <c r="B63" s="20"/>
      <c r="C63" s="24"/>
      <c r="D63" s="51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2"/>
      <c r="AA63" s="24"/>
      <c r="AB63" s="24"/>
      <c r="AC63" s="51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2"/>
      <c r="AP63" s="24"/>
      <c r="AQ63" s="21"/>
    </row>
    <row r="64" spans="2:43" ht="13.5">
      <c r="B64" s="20"/>
      <c r="C64" s="24"/>
      <c r="D64" s="51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2"/>
      <c r="AA64" s="24"/>
      <c r="AB64" s="24"/>
      <c r="AC64" s="51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2"/>
      <c r="AP64" s="24"/>
      <c r="AQ64" s="21"/>
    </row>
    <row r="65" spans="2:43" ht="13.5">
      <c r="B65" s="20"/>
      <c r="C65" s="24"/>
      <c r="D65" s="51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2"/>
      <c r="AA65" s="24"/>
      <c r="AB65" s="24"/>
      <c r="AC65" s="51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2"/>
      <c r="AP65" s="24"/>
      <c r="AQ65" s="21"/>
    </row>
    <row r="66" spans="2:43" ht="13.5">
      <c r="B66" s="20"/>
      <c r="C66" s="24"/>
      <c r="D66" s="51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2"/>
      <c r="AA66" s="24"/>
      <c r="AB66" s="24"/>
      <c r="AC66" s="51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2"/>
      <c r="AP66" s="24"/>
      <c r="AQ66" s="21"/>
    </row>
    <row r="67" spans="2:43" ht="13.5">
      <c r="B67" s="20"/>
      <c r="C67" s="24"/>
      <c r="D67" s="51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2"/>
      <c r="AA67" s="24"/>
      <c r="AB67" s="24"/>
      <c r="AC67" s="51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2"/>
      <c r="AP67" s="24"/>
      <c r="AQ67" s="21"/>
    </row>
    <row r="68" spans="2:43" ht="13.5">
      <c r="B68" s="20"/>
      <c r="C68" s="24"/>
      <c r="D68" s="51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2"/>
      <c r="AA68" s="24"/>
      <c r="AB68" s="24"/>
      <c r="AC68" s="51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2"/>
      <c r="AP68" s="24"/>
      <c r="AQ68" s="21"/>
    </row>
    <row r="69" spans="2:43" s="1" customFormat="1">
      <c r="B69" s="33"/>
      <c r="C69" s="34"/>
      <c r="D69" s="53" t="s">
        <v>56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57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56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57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5" t="s">
        <v>60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5"/>
    </row>
    <row r="77" spans="2:43" s="3" customFormat="1" ht="14.45" customHeight="1">
      <c r="B77" s="63"/>
      <c r="C77" s="28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JC161101-BON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195" t="str">
        <f>K6</f>
        <v>Modernizace dílenského areálu, SŠTŘ, Nový Bydžov - Hlušice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>
      <c r="B80" s="33"/>
      <c r="C80" s="28" t="s">
        <v>26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Hlušice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28</v>
      </c>
      <c r="AJ80" s="34"/>
      <c r="AK80" s="34"/>
      <c r="AL80" s="34"/>
      <c r="AM80" s="71" t="str">
        <f>IF(AN8= "","",AN8)</f>
        <v>21. 11. 2016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>
      <c r="B82" s="33"/>
      <c r="C82" s="28" t="s">
        <v>30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SŠTŘ, Nový Bydžov, Dr. M. Tyrše 112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36</v>
      </c>
      <c r="AJ82" s="34"/>
      <c r="AK82" s="34"/>
      <c r="AL82" s="34"/>
      <c r="AM82" s="197" t="str">
        <f>IF(E17="","",E17)</f>
        <v xml:space="preserve"> </v>
      </c>
      <c r="AN82" s="197"/>
      <c r="AO82" s="197"/>
      <c r="AP82" s="197"/>
      <c r="AQ82" s="35"/>
      <c r="AS82" s="198" t="s">
        <v>61</v>
      </c>
      <c r="AT82" s="199"/>
      <c r="AU82" s="72"/>
      <c r="AV82" s="72"/>
      <c r="AW82" s="72"/>
      <c r="AX82" s="72"/>
      <c r="AY82" s="72"/>
      <c r="AZ82" s="72"/>
      <c r="BA82" s="72"/>
      <c r="BB82" s="72"/>
      <c r="BC82" s="72"/>
      <c r="BD82" s="73"/>
    </row>
    <row r="83" spans="1:89" s="1" customFormat="1">
      <c r="B83" s="33"/>
      <c r="C83" s="28" t="s">
        <v>34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39</v>
      </c>
      <c r="AJ83" s="34"/>
      <c r="AK83" s="34"/>
      <c r="AL83" s="34"/>
      <c r="AM83" s="197" t="str">
        <f>IF(E20="","",E20)</f>
        <v xml:space="preserve"> </v>
      </c>
      <c r="AN83" s="197"/>
      <c r="AO83" s="197"/>
      <c r="AP83" s="197"/>
      <c r="AQ83" s="35"/>
      <c r="AS83" s="200"/>
      <c r="AT83" s="201"/>
      <c r="AU83" s="74"/>
      <c r="AV83" s="74"/>
      <c r="AW83" s="74"/>
      <c r="AX83" s="74"/>
      <c r="AY83" s="74"/>
      <c r="AZ83" s="74"/>
      <c r="BA83" s="74"/>
      <c r="BB83" s="74"/>
      <c r="BC83" s="74"/>
      <c r="BD83" s="75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02"/>
      <c r="AT84" s="203"/>
      <c r="AU84" s="34"/>
      <c r="AV84" s="34"/>
      <c r="AW84" s="34"/>
      <c r="AX84" s="34"/>
      <c r="AY84" s="34"/>
      <c r="AZ84" s="34"/>
      <c r="BA84" s="34"/>
      <c r="BB84" s="34"/>
      <c r="BC84" s="34"/>
      <c r="BD84" s="76"/>
    </row>
    <row r="85" spans="1:89" s="1" customFormat="1" ht="29.25" customHeight="1">
      <c r="B85" s="33"/>
      <c r="C85" s="204" t="s">
        <v>62</v>
      </c>
      <c r="D85" s="205"/>
      <c r="E85" s="205"/>
      <c r="F85" s="205"/>
      <c r="G85" s="205"/>
      <c r="H85" s="77"/>
      <c r="I85" s="206" t="s">
        <v>63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6" t="s">
        <v>64</v>
      </c>
      <c r="AH85" s="205"/>
      <c r="AI85" s="205"/>
      <c r="AJ85" s="205"/>
      <c r="AK85" s="205"/>
      <c r="AL85" s="205"/>
      <c r="AM85" s="205"/>
      <c r="AN85" s="206" t="s">
        <v>65</v>
      </c>
      <c r="AO85" s="205"/>
      <c r="AP85" s="207"/>
      <c r="AQ85" s="35"/>
      <c r="AS85" s="78" t="s">
        <v>66</v>
      </c>
      <c r="AT85" s="79" t="s">
        <v>67</v>
      </c>
      <c r="AU85" s="79" t="s">
        <v>68</v>
      </c>
      <c r="AV85" s="79" t="s">
        <v>69</v>
      </c>
      <c r="AW85" s="79" t="s">
        <v>70</v>
      </c>
      <c r="AX85" s="79" t="s">
        <v>71</v>
      </c>
      <c r="AY85" s="79" t="s">
        <v>72</v>
      </c>
      <c r="AZ85" s="79" t="s">
        <v>73</v>
      </c>
      <c r="BA85" s="79" t="s">
        <v>74</v>
      </c>
      <c r="BB85" s="79" t="s">
        <v>75</v>
      </c>
      <c r="BC85" s="79" t="s">
        <v>76</v>
      </c>
      <c r="BD85" s="80" t="s">
        <v>77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81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82" t="s">
        <v>78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15">
        <f>ROUND(AG88,2)</f>
        <v>0</v>
      </c>
      <c r="AH87" s="215"/>
      <c r="AI87" s="215"/>
      <c r="AJ87" s="215"/>
      <c r="AK87" s="215"/>
      <c r="AL87" s="215"/>
      <c r="AM87" s="215"/>
      <c r="AN87" s="216">
        <f>SUM(AG87,AT87)</f>
        <v>0</v>
      </c>
      <c r="AO87" s="216"/>
      <c r="AP87" s="216"/>
      <c r="AQ87" s="69"/>
      <c r="AS87" s="84">
        <f>ROUND(AS88,2)</f>
        <v>0</v>
      </c>
      <c r="AT87" s="85">
        <f>ROUND(SUM(AV87:AW87),2)</f>
        <v>0</v>
      </c>
      <c r="AU87" s="86">
        <f>ROUND(AU88,5)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0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79</v>
      </c>
      <c r="BT87" s="88" t="s">
        <v>80</v>
      </c>
      <c r="BU87" s="89" t="s">
        <v>81</v>
      </c>
      <c r="BV87" s="88" t="s">
        <v>82</v>
      </c>
      <c r="BW87" s="88" t="s">
        <v>83</v>
      </c>
      <c r="BX87" s="88" t="s">
        <v>84</v>
      </c>
    </row>
    <row r="88" spans="1:89" s="5" customFormat="1" ht="22.5" customHeight="1">
      <c r="A88" s="90" t="s">
        <v>85</v>
      </c>
      <c r="B88" s="91"/>
      <c r="C88" s="92"/>
      <c r="D88" s="210" t="s">
        <v>86</v>
      </c>
      <c r="E88" s="210"/>
      <c r="F88" s="210"/>
      <c r="G88" s="210"/>
      <c r="H88" s="210"/>
      <c r="I88" s="93"/>
      <c r="J88" s="210" t="s">
        <v>87</v>
      </c>
      <c r="K88" s="210"/>
      <c r="L88" s="210"/>
      <c r="M88" s="210"/>
      <c r="N88" s="210"/>
      <c r="O88" s="210"/>
      <c r="P88" s="210"/>
      <c r="Q88" s="210"/>
      <c r="R88" s="210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08">
        <f>'02.7 - IT vybavení'!M30</f>
        <v>0</v>
      </c>
      <c r="AH88" s="209"/>
      <c r="AI88" s="209"/>
      <c r="AJ88" s="209"/>
      <c r="AK88" s="209"/>
      <c r="AL88" s="209"/>
      <c r="AM88" s="209"/>
      <c r="AN88" s="208">
        <f>SUM(AG88,AT88)</f>
        <v>0</v>
      </c>
      <c r="AO88" s="209"/>
      <c r="AP88" s="209"/>
      <c r="AQ88" s="94"/>
      <c r="AS88" s="95">
        <f>'02.7 - IT vybavení'!M28</f>
        <v>0</v>
      </c>
      <c r="AT88" s="96">
        <f>ROUND(SUM(AV88:AW88),2)</f>
        <v>0</v>
      </c>
      <c r="AU88" s="97">
        <f>'02.7 - IT vybavení'!W117</f>
        <v>0</v>
      </c>
      <c r="AV88" s="96">
        <f>'02.7 - IT vybavení'!M32</f>
        <v>0</v>
      </c>
      <c r="AW88" s="96">
        <f>'02.7 - IT vybavení'!M33</f>
        <v>0</v>
      </c>
      <c r="AX88" s="96">
        <f>'02.7 - IT vybavení'!M34</f>
        <v>0</v>
      </c>
      <c r="AY88" s="96">
        <f>'02.7 - IT vybavení'!M35</f>
        <v>0</v>
      </c>
      <c r="AZ88" s="96">
        <f>'02.7 - IT vybavení'!H32</f>
        <v>0</v>
      </c>
      <c r="BA88" s="96">
        <f>'02.7 - IT vybavení'!H33</f>
        <v>0</v>
      </c>
      <c r="BB88" s="96">
        <f>'02.7 - IT vybavení'!H34</f>
        <v>0</v>
      </c>
      <c r="BC88" s="96">
        <f>'02.7 - IT vybavení'!H35</f>
        <v>0</v>
      </c>
      <c r="BD88" s="98">
        <f>'02.7 - IT vybavení'!H36</f>
        <v>0</v>
      </c>
      <c r="BT88" s="99" t="s">
        <v>25</v>
      </c>
      <c r="BV88" s="99" t="s">
        <v>82</v>
      </c>
      <c r="BW88" s="99" t="s">
        <v>88</v>
      </c>
      <c r="BX88" s="99" t="s">
        <v>83</v>
      </c>
    </row>
    <row r="89" spans="1:89" ht="13.5">
      <c r="B89" s="20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1"/>
    </row>
    <row r="90" spans="1:89" s="1" customFormat="1" ht="30" customHeight="1">
      <c r="B90" s="33"/>
      <c r="C90" s="82" t="s">
        <v>89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16">
        <f>ROUND(SUM(AG91:AG94),2)</f>
        <v>0</v>
      </c>
      <c r="AH90" s="216"/>
      <c r="AI90" s="216"/>
      <c r="AJ90" s="216"/>
      <c r="AK90" s="216"/>
      <c r="AL90" s="216"/>
      <c r="AM90" s="216"/>
      <c r="AN90" s="216">
        <f>ROUND(SUM(AN91:AN94),2)</f>
        <v>0</v>
      </c>
      <c r="AO90" s="216"/>
      <c r="AP90" s="216"/>
      <c r="AQ90" s="35"/>
      <c r="AS90" s="78" t="s">
        <v>90</v>
      </c>
      <c r="AT90" s="79" t="s">
        <v>91</v>
      </c>
      <c r="AU90" s="79" t="s">
        <v>44</v>
      </c>
      <c r="AV90" s="80" t="s">
        <v>67</v>
      </c>
    </row>
    <row r="91" spans="1:89" s="1" customFormat="1" ht="19.899999999999999" customHeight="1">
      <c r="B91" s="33"/>
      <c r="C91" s="34"/>
      <c r="D91" s="100" t="s">
        <v>92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211">
        <f>ROUND(AG87*AS91,2)</f>
        <v>0</v>
      </c>
      <c r="AH91" s="212"/>
      <c r="AI91" s="212"/>
      <c r="AJ91" s="212"/>
      <c r="AK91" s="212"/>
      <c r="AL91" s="212"/>
      <c r="AM91" s="212"/>
      <c r="AN91" s="212">
        <f>ROUND(AG91+AV91,2)</f>
        <v>0</v>
      </c>
      <c r="AO91" s="212"/>
      <c r="AP91" s="212"/>
      <c r="AQ91" s="35"/>
      <c r="AS91" s="101">
        <v>0</v>
      </c>
      <c r="AT91" s="102" t="s">
        <v>93</v>
      </c>
      <c r="AU91" s="102" t="s">
        <v>45</v>
      </c>
      <c r="AV91" s="103">
        <f>ROUND(IF(AU91="základní",AG91*L31,IF(AU91="snížená",AG91*L32,0)),2)</f>
        <v>0</v>
      </c>
      <c r="BV91" s="16" t="s">
        <v>94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6">
        <f>IF(AU91="základní",1,IF(AU91="snížená",2,IF(AU91="zákl. přenesená",4,IF(AU91="sníž. přenesená",5,3))))</f>
        <v>1</v>
      </c>
      <c r="CJ91" s="16">
        <f>IF(AT91="stavební čast",1,IF(8891="investiční čast",2,3))</f>
        <v>1</v>
      </c>
      <c r="CK91" s="16" t="str">
        <f>IF(D91="Vyplň vlastní","","x")</f>
        <v>x</v>
      </c>
    </row>
    <row r="92" spans="1:89" s="1" customFormat="1" ht="19.899999999999999" customHeight="1">
      <c r="B92" s="33"/>
      <c r="C92" s="34"/>
      <c r="D92" s="213" t="s">
        <v>95</v>
      </c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34"/>
      <c r="AD92" s="34"/>
      <c r="AE92" s="34"/>
      <c r="AF92" s="34"/>
      <c r="AG92" s="211">
        <f>AG87*AS92</f>
        <v>0</v>
      </c>
      <c r="AH92" s="212"/>
      <c r="AI92" s="212"/>
      <c r="AJ92" s="212"/>
      <c r="AK92" s="212"/>
      <c r="AL92" s="212"/>
      <c r="AM92" s="212"/>
      <c r="AN92" s="212">
        <f>AG92+AV92</f>
        <v>0</v>
      </c>
      <c r="AO92" s="212"/>
      <c r="AP92" s="212"/>
      <c r="AQ92" s="35"/>
      <c r="AS92" s="105">
        <v>0</v>
      </c>
      <c r="AT92" s="106" t="s">
        <v>93</v>
      </c>
      <c r="AU92" s="106" t="s">
        <v>45</v>
      </c>
      <c r="AV92" s="107">
        <f>ROUND(IF(AU92="nulová",0,IF(OR(AU92="základní",AU92="zákl. přenesená"),AG92*L31,AG92*L32)),2)</f>
        <v>0</v>
      </c>
      <c r="BV92" s="16" t="s">
        <v>96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6">
        <f>IF(AU92="základní",1,IF(AU92="snížená",2,IF(AU92="zákl. přenesená",4,IF(AU92="sníž. přenesená",5,3))))</f>
        <v>1</v>
      </c>
      <c r="CJ92" s="16">
        <f>IF(AT92="stavební čast",1,IF(8892="investiční čast",2,3))</f>
        <v>1</v>
      </c>
      <c r="CK92" s="16" t="str">
        <f>IF(D92="Vyplň vlastní","","x")</f>
        <v/>
      </c>
    </row>
    <row r="93" spans="1:89" s="1" customFormat="1" ht="19.899999999999999" customHeight="1">
      <c r="B93" s="33"/>
      <c r="C93" s="34"/>
      <c r="D93" s="213" t="s">
        <v>95</v>
      </c>
      <c r="E93" s="214"/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14"/>
      <c r="Y93" s="214"/>
      <c r="Z93" s="214"/>
      <c r="AA93" s="214"/>
      <c r="AB93" s="214"/>
      <c r="AC93" s="34"/>
      <c r="AD93" s="34"/>
      <c r="AE93" s="34"/>
      <c r="AF93" s="34"/>
      <c r="AG93" s="211">
        <f>AG87*AS93</f>
        <v>0</v>
      </c>
      <c r="AH93" s="212"/>
      <c r="AI93" s="212"/>
      <c r="AJ93" s="212"/>
      <c r="AK93" s="212"/>
      <c r="AL93" s="212"/>
      <c r="AM93" s="212"/>
      <c r="AN93" s="212">
        <f>AG93+AV93</f>
        <v>0</v>
      </c>
      <c r="AO93" s="212"/>
      <c r="AP93" s="212"/>
      <c r="AQ93" s="35"/>
      <c r="AS93" s="105">
        <v>0</v>
      </c>
      <c r="AT93" s="106" t="s">
        <v>93</v>
      </c>
      <c r="AU93" s="106" t="s">
        <v>45</v>
      </c>
      <c r="AV93" s="107">
        <f>ROUND(IF(AU93="nulová",0,IF(OR(AU93="základní",AU93="zákl. přenesená"),AG93*L31,AG93*L32)),2)</f>
        <v>0</v>
      </c>
      <c r="BV93" s="16" t="s">
        <v>96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6">
        <f>IF(AU93="základní",1,IF(AU93="snížená",2,IF(AU93="zákl. přenesená",4,IF(AU93="sníž. přenesená",5,3))))</f>
        <v>1</v>
      </c>
      <c r="CJ93" s="16">
        <f>IF(AT93="stavební čast",1,IF(8893="investiční čast",2,3))</f>
        <v>1</v>
      </c>
      <c r="CK93" s="16" t="str">
        <f>IF(D93="Vyplň vlastní","","x")</f>
        <v/>
      </c>
    </row>
    <row r="94" spans="1:89" s="1" customFormat="1" ht="19.899999999999999" customHeight="1">
      <c r="B94" s="33"/>
      <c r="C94" s="34"/>
      <c r="D94" s="213" t="s">
        <v>95</v>
      </c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34"/>
      <c r="AD94" s="34"/>
      <c r="AE94" s="34"/>
      <c r="AF94" s="34"/>
      <c r="AG94" s="211">
        <f>AG87*AS94</f>
        <v>0</v>
      </c>
      <c r="AH94" s="212"/>
      <c r="AI94" s="212"/>
      <c r="AJ94" s="212"/>
      <c r="AK94" s="212"/>
      <c r="AL94" s="212"/>
      <c r="AM94" s="212"/>
      <c r="AN94" s="212">
        <f>AG94+AV94</f>
        <v>0</v>
      </c>
      <c r="AO94" s="212"/>
      <c r="AP94" s="212"/>
      <c r="AQ94" s="35"/>
      <c r="AS94" s="108">
        <v>0</v>
      </c>
      <c r="AT94" s="109" t="s">
        <v>93</v>
      </c>
      <c r="AU94" s="109" t="s">
        <v>45</v>
      </c>
      <c r="AV94" s="110">
        <f>ROUND(IF(AU94="nulová",0,IF(OR(AU94="základní",AU94="zákl. přenesená"),AG94*L31,AG94*L32)),2)</f>
        <v>0</v>
      </c>
      <c r="BV94" s="16" t="s">
        <v>96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6">
        <f>IF(AU94="základní",1,IF(AU94="snížená",2,IF(AU94="zákl. přenesená",4,IF(AU94="sníž. přenesená",5,3))))</f>
        <v>1</v>
      </c>
      <c r="CJ94" s="16">
        <f>IF(AT94="stavební čast",1,IF(8894="investiční čast",2,3))</f>
        <v>1</v>
      </c>
      <c r="CK94" s="16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11" t="s">
        <v>97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17">
        <f>ROUND(AG87+AG90,2)</f>
        <v>0</v>
      </c>
      <c r="AH96" s="217"/>
      <c r="AI96" s="217"/>
      <c r="AJ96" s="217"/>
      <c r="AK96" s="217"/>
      <c r="AL96" s="217"/>
      <c r="AM96" s="217"/>
      <c r="AN96" s="217">
        <f>AN87+AN90</f>
        <v>0</v>
      </c>
      <c r="AO96" s="217"/>
      <c r="AP96" s="217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.7 - IT vybavení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0"/>
      <c r="C1" s="10"/>
      <c r="D1" s="11" t="s">
        <v>1</v>
      </c>
      <c r="E1" s="10"/>
      <c r="F1" s="12" t="s">
        <v>98</v>
      </c>
      <c r="G1" s="12"/>
      <c r="H1" s="256" t="s">
        <v>99</v>
      </c>
      <c r="I1" s="256"/>
      <c r="J1" s="256"/>
      <c r="K1" s="256"/>
      <c r="L1" s="12" t="s">
        <v>100</v>
      </c>
      <c r="M1" s="10"/>
      <c r="N1" s="10"/>
      <c r="O1" s="11" t="s">
        <v>101</v>
      </c>
      <c r="P1" s="10"/>
      <c r="Q1" s="10"/>
      <c r="R1" s="10"/>
      <c r="S1" s="12" t="s">
        <v>102</v>
      </c>
      <c r="T1" s="12"/>
      <c r="U1" s="113"/>
      <c r="V1" s="1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16" t="s">
        <v>88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103</v>
      </c>
    </row>
    <row r="4" spans="1:66" ht="36.950000000000003" customHeight="1">
      <c r="B4" s="20"/>
      <c r="C4" s="175" t="s">
        <v>104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1"/>
      <c r="T4" s="22" t="s">
        <v>13</v>
      </c>
      <c r="AT4" s="16" t="s">
        <v>6</v>
      </c>
    </row>
    <row r="5" spans="1:66" ht="6.95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20" t="str">
        <f>'Rekapitulace stavby'!K6</f>
        <v>Modernizace dílenského areálu, SŠTŘ, Nový Bydžov - Hlušice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4"/>
      <c r="R6" s="21"/>
    </row>
    <row r="7" spans="1:66" s="1" customFormat="1" ht="32.85" customHeight="1">
      <c r="B7" s="33"/>
      <c r="C7" s="34"/>
      <c r="D7" s="27" t="s">
        <v>105</v>
      </c>
      <c r="E7" s="34"/>
      <c r="F7" s="181" t="s">
        <v>106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4"/>
      <c r="R7" s="35"/>
    </row>
    <row r="8" spans="1:66" s="1" customFormat="1" ht="14.45" customHeight="1">
      <c r="B8" s="33"/>
      <c r="C8" s="34"/>
      <c r="D8" s="28" t="s">
        <v>22</v>
      </c>
      <c r="E8" s="34"/>
      <c r="F8" s="26" t="s">
        <v>23</v>
      </c>
      <c r="G8" s="34"/>
      <c r="H8" s="34"/>
      <c r="I8" s="34"/>
      <c r="J8" s="34"/>
      <c r="K8" s="34"/>
      <c r="L8" s="34"/>
      <c r="M8" s="28" t="s">
        <v>24</v>
      </c>
      <c r="N8" s="34"/>
      <c r="O8" s="26" t="s">
        <v>23</v>
      </c>
      <c r="P8" s="34"/>
      <c r="Q8" s="34"/>
      <c r="R8" s="35"/>
    </row>
    <row r="9" spans="1:66" s="1" customFormat="1" ht="14.45" customHeight="1">
      <c r="B9" s="33"/>
      <c r="C9" s="34"/>
      <c r="D9" s="28" t="s">
        <v>26</v>
      </c>
      <c r="E9" s="34"/>
      <c r="F9" s="26" t="s">
        <v>37</v>
      </c>
      <c r="G9" s="34"/>
      <c r="H9" s="34"/>
      <c r="I9" s="34"/>
      <c r="J9" s="34"/>
      <c r="K9" s="34"/>
      <c r="L9" s="34"/>
      <c r="M9" s="28" t="s">
        <v>28</v>
      </c>
      <c r="N9" s="34"/>
      <c r="O9" s="223" t="str">
        <f>'Rekapitulace stavby'!AN8</f>
        <v>21. 11. 2016</v>
      </c>
      <c r="P9" s="224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8" t="s">
        <v>30</v>
      </c>
      <c r="E11" s="34"/>
      <c r="F11" s="34"/>
      <c r="G11" s="34"/>
      <c r="H11" s="34"/>
      <c r="I11" s="34"/>
      <c r="J11" s="34"/>
      <c r="K11" s="34"/>
      <c r="L11" s="34"/>
      <c r="M11" s="28" t="s">
        <v>31</v>
      </c>
      <c r="N11" s="34"/>
      <c r="O11" s="179" t="str">
        <f>IF('Rekapitulace stavby'!AN10="","",'Rekapitulace stavby'!AN10)</f>
        <v/>
      </c>
      <c r="P11" s="179"/>
      <c r="Q11" s="34"/>
      <c r="R11" s="35"/>
    </row>
    <row r="12" spans="1:66" s="1" customFormat="1" ht="18" customHeight="1">
      <c r="B12" s="33"/>
      <c r="C12" s="34"/>
      <c r="D12" s="34"/>
      <c r="E12" s="26" t="str">
        <f>IF('Rekapitulace stavby'!E11="","",'Rekapitulace stavby'!E11)</f>
        <v>SŠTŘ, Nový Bydžov, Dr. M. Tyrše 112</v>
      </c>
      <c r="F12" s="34"/>
      <c r="G12" s="34"/>
      <c r="H12" s="34"/>
      <c r="I12" s="34"/>
      <c r="J12" s="34"/>
      <c r="K12" s="34"/>
      <c r="L12" s="34"/>
      <c r="M12" s="28" t="s">
        <v>33</v>
      </c>
      <c r="N12" s="34"/>
      <c r="O12" s="179" t="str">
        <f>IF('Rekapitulace stavby'!AN11="","",'Rekapitulace stavby'!AN11)</f>
        <v/>
      </c>
      <c r="P12" s="17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8" t="s">
        <v>34</v>
      </c>
      <c r="E14" s="34"/>
      <c r="F14" s="34"/>
      <c r="G14" s="34"/>
      <c r="H14" s="34"/>
      <c r="I14" s="34"/>
      <c r="J14" s="34"/>
      <c r="K14" s="34"/>
      <c r="L14" s="34"/>
      <c r="M14" s="28" t="s">
        <v>31</v>
      </c>
      <c r="N14" s="34"/>
      <c r="O14" s="225" t="str">
        <f>IF('Rekapitulace stavby'!AN13="","",'Rekapitulace stavby'!AN13)</f>
        <v>Vyplň údaj</v>
      </c>
      <c r="P14" s="179"/>
      <c r="Q14" s="34"/>
      <c r="R14" s="35"/>
    </row>
    <row r="15" spans="1:66" s="1" customFormat="1" ht="18" customHeight="1">
      <c r="B15" s="33"/>
      <c r="C15" s="34"/>
      <c r="D15" s="34"/>
      <c r="E15" s="225" t="str">
        <f>IF('Rekapitulace stavby'!E14="","",'Rekapitulace stavby'!E14)</f>
        <v>Vyplň údaj</v>
      </c>
      <c r="F15" s="226"/>
      <c r="G15" s="226"/>
      <c r="H15" s="226"/>
      <c r="I15" s="226"/>
      <c r="J15" s="226"/>
      <c r="K15" s="226"/>
      <c r="L15" s="226"/>
      <c r="M15" s="28" t="s">
        <v>33</v>
      </c>
      <c r="N15" s="34"/>
      <c r="O15" s="225" t="str">
        <f>IF('Rekapitulace stavby'!AN14="","",'Rekapitulace stavby'!AN14)</f>
        <v>Vyplň údaj</v>
      </c>
      <c r="P15" s="17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8" t="s">
        <v>36</v>
      </c>
      <c r="E17" s="34"/>
      <c r="F17" s="34"/>
      <c r="G17" s="34"/>
      <c r="H17" s="34"/>
      <c r="I17" s="34"/>
      <c r="J17" s="34"/>
      <c r="K17" s="34"/>
      <c r="L17" s="34"/>
      <c r="M17" s="28" t="s">
        <v>31</v>
      </c>
      <c r="N17" s="34"/>
      <c r="O17" s="179" t="str">
        <f>IF('Rekapitulace stavby'!AN16="","",'Rekapitulace stavby'!AN16)</f>
        <v/>
      </c>
      <c r="P17" s="179"/>
      <c r="Q17" s="34"/>
      <c r="R17" s="35"/>
    </row>
    <row r="18" spans="2:18" s="1" customFormat="1" ht="18" customHeight="1">
      <c r="B18" s="33"/>
      <c r="C18" s="34"/>
      <c r="D18" s="34"/>
      <c r="E18" s="26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28" t="s">
        <v>33</v>
      </c>
      <c r="N18" s="34"/>
      <c r="O18" s="179" t="str">
        <f>IF('Rekapitulace stavby'!AN17="","",'Rekapitulace stavby'!AN17)</f>
        <v/>
      </c>
      <c r="P18" s="17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8" t="s">
        <v>39</v>
      </c>
      <c r="E20" s="34"/>
      <c r="F20" s="34"/>
      <c r="G20" s="34"/>
      <c r="H20" s="34"/>
      <c r="I20" s="34"/>
      <c r="J20" s="34"/>
      <c r="K20" s="34"/>
      <c r="L20" s="34"/>
      <c r="M20" s="28" t="s">
        <v>31</v>
      </c>
      <c r="N20" s="34"/>
      <c r="O20" s="179" t="str">
        <f>IF('Rekapitulace stavby'!AN19="","",'Rekapitulace stavby'!AN19)</f>
        <v/>
      </c>
      <c r="P20" s="179"/>
      <c r="Q20" s="34"/>
      <c r="R20" s="35"/>
    </row>
    <row r="21" spans="2:18" s="1" customFormat="1" ht="18" customHeight="1">
      <c r="B21" s="33"/>
      <c r="C21" s="34"/>
      <c r="D21" s="34"/>
      <c r="E21" s="26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28" t="s">
        <v>33</v>
      </c>
      <c r="N21" s="34"/>
      <c r="O21" s="179" t="str">
        <f>IF('Rekapitulace stavby'!AN20="","",'Rekapitulace stavby'!AN20)</f>
        <v/>
      </c>
      <c r="P21" s="17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8" t="s">
        <v>40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84" t="s">
        <v>23</v>
      </c>
      <c r="F24" s="184"/>
      <c r="G24" s="184"/>
      <c r="H24" s="184"/>
      <c r="I24" s="184"/>
      <c r="J24" s="184"/>
      <c r="K24" s="184"/>
      <c r="L24" s="18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4" t="s">
        <v>107</v>
      </c>
      <c r="E27" s="34"/>
      <c r="F27" s="34"/>
      <c r="G27" s="34"/>
      <c r="H27" s="34"/>
      <c r="I27" s="34"/>
      <c r="J27" s="34"/>
      <c r="K27" s="34"/>
      <c r="L27" s="34"/>
      <c r="M27" s="185">
        <f>N88</f>
        <v>0</v>
      </c>
      <c r="N27" s="185"/>
      <c r="O27" s="185"/>
      <c r="P27" s="185"/>
      <c r="Q27" s="34"/>
      <c r="R27" s="35"/>
    </row>
    <row r="28" spans="2:18" s="1" customFormat="1" ht="14.45" customHeight="1">
      <c r="B28" s="33"/>
      <c r="C28" s="34"/>
      <c r="D28" s="32" t="s">
        <v>92</v>
      </c>
      <c r="E28" s="34"/>
      <c r="F28" s="34"/>
      <c r="G28" s="34"/>
      <c r="H28" s="34"/>
      <c r="I28" s="34"/>
      <c r="J28" s="34"/>
      <c r="K28" s="34"/>
      <c r="L28" s="34"/>
      <c r="M28" s="185">
        <f>N92</f>
        <v>0</v>
      </c>
      <c r="N28" s="185"/>
      <c r="O28" s="185"/>
      <c r="P28" s="18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5" t="s">
        <v>43</v>
      </c>
      <c r="E30" s="34"/>
      <c r="F30" s="34"/>
      <c r="G30" s="34"/>
      <c r="H30" s="34"/>
      <c r="I30" s="34"/>
      <c r="J30" s="34"/>
      <c r="K30" s="34"/>
      <c r="L30" s="34"/>
      <c r="M30" s="227">
        <f>ROUND(M27+M28,2)</f>
        <v>0</v>
      </c>
      <c r="N30" s="222"/>
      <c r="O30" s="222"/>
      <c r="P30" s="222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44</v>
      </c>
      <c r="E32" s="40" t="s">
        <v>45</v>
      </c>
      <c r="F32" s="41">
        <v>0.21</v>
      </c>
      <c r="G32" s="116" t="s">
        <v>46</v>
      </c>
      <c r="H32" s="228">
        <f>ROUND((((SUM(BE92:BE99)+SUM(BE117:BE132))+SUM(BE134:BE135))),2)</f>
        <v>0</v>
      </c>
      <c r="I32" s="222"/>
      <c r="J32" s="222"/>
      <c r="K32" s="34"/>
      <c r="L32" s="34"/>
      <c r="M32" s="228">
        <f>ROUND(((ROUND((SUM(BE92:BE99)+SUM(BE117:BE132)), 2)*F32)+SUM(BE134:BE135)*F32),2)</f>
        <v>0</v>
      </c>
      <c r="N32" s="222"/>
      <c r="O32" s="222"/>
      <c r="P32" s="222"/>
      <c r="Q32" s="34"/>
      <c r="R32" s="35"/>
    </row>
    <row r="33" spans="2:18" s="1" customFormat="1" ht="14.45" customHeight="1">
      <c r="B33" s="33"/>
      <c r="C33" s="34"/>
      <c r="D33" s="34"/>
      <c r="E33" s="40" t="s">
        <v>47</v>
      </c>
      <c r="F33" s="41">
        <v>0.15</v>
      </c>
      <c r="G33" s="116" t="s">
        <v>46</v>
      </c>
      <c r="H33" s="228">
        <f>ROUND((((SUM(BF92:BF99)+SUM(BF117:BF132))+SUM(BF134:BF135))),2)</f>
        <v>0</v>
      </c>
      <c r="I33" s="222"/>
      <c r="J33" s="222"/>
      <c r="K33" s="34"/>
      <c r="L33" s="34"/>
      <c r="M33" s="228">
        <f>ROUND(((ROUND((SUM(BF92:BF99)+SUM(BF117:BF132)), 2)*F33)+SUM(BF134:BF135)*F33),2)</f>
        <v>0</v>
      </c>
      <c r="N33" s="222"/>
      <c r="O33" s="222"/>
      <c r="P33" s="222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48</v>
      </c>
      <c r="F34" s="41">
        <v>0.21</v>
      </c>
      <c r="G34" s="116" t="s">
        <v>46</v>
      </c>
      <c r="H34" s="228">
        <f>ROUND((((SUM(BG92:BG99)+SUM(BG117:BG132))+SUM(BG134:BG135))),2)</f>
        <v>0</v>
      </c>
      <c r="I34" s="222"/>
      <c r="J34" s="222"/>
      <c r="K34" s="34"/>
      <c r="L34" s="34"/>
      <c r="M34" s="228">
        <v>0</v>
      </c>
      <c r="N34" s="222"/>
      <c r="O34" s="222"/>
      <c r="P34" s="222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49</v>
      </c>
      <c r="F35" s="41">
        <v>0.15</v>
      </c>
      <c r="G35" s="116" t="s">
        <v>46</v>
      </c>
      <c r="H35" s="228">
        <f>ROUND((((SUM(BH92:BH99)+SUM(BH117:BH132))+SUM(BH134:BH135))),2)</f>
        <v>0</v>
      </c>
      <c r="I35" s="222"/>
      <c r="J35" s="222"/>
      <c r="K35" s="34"/>
      <c r="L35" s="34"/>
      <c r="M35" s="228">
        <v>0</v>
      </c>
      <c r="N35" s="222"/>
      <c r="O35" s="222"/>
      <c r="P35" s="222"/>
      <c r="Q35" s="34"/>
      <c r="R35" s="35"/>
    </row>
    <row r="36" spans="2:18" s="1" customFormat="1" ht="14.45" hidden="1" customHeight="1">
      <c r="B36" s="33"/>
      <c r="C36" s="34"/>
      <c r="D36" s="34"/>
      <c r="E36" s="40" t="s">
        <v>50</v>
      </c>
      <c r="F36" s="41">
        <v>0</v>
      </c>
      <c r="G36" s="116" t="s">
        <v>46</v>
      </c>
      <c r="H36" s="228">
        <f>ROUND((((SUM(BI92:BI99)+SUM(BI117:BI132))+SUM(BI134:BI135))),2)</f>
        <v>0</v>
      </c>
      <c r="I36" s="222"/>
      <c r="J36" s="222"/>
      <c r="K36" s="34"/>
      <c r="L36" s="34"/>
      <c r="M36" s="228">
        <v>0</v>
      </c>
      <c r="N36" s="222"/>
      <c r="O36" s="222"/>
      <c r="P36" s="222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2"/>
      <c r="D38" s="117" t="s">
        <v>51</v>
      </c>
      <c r="E38" s="77"/>
      <c r="F38" s="77"/>
      <c r="G38" s="118" t="s">
        <v>52</v>
      </c>
      <c r="H38" s="119" t="s">
        <v>53</v>
      </c>
      <c r="I38" s="77"/>
      <c r="J38" s="77"/>
      <c r="K38" s="77"/>
      <c r="L38" s="229">
        <f>SUM(M30:M36)</f>
        <v>0</v>
      </c>
      <c r="M38" s="229"/>
      <c r="N38" s="229"/>
      <c r="O38" s="229"/>
      <c r="P38" s="230"/>
      <c r="Q38" s="11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ht="13.5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1"/>
    </row>
    <row r="42" spans="2:18" ht="13.5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 ht="13.5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 ht="13.5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 ht="13.5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 ht="13.5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 ht="13.5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 ht="13.5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 ht="13.5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>
      <c r="B50" s="33"/>
      <c r="C50" s="34"/>
      <c r="D50" s="48" t="s">
        <v>54</v>
      </c>
      <c r="E50" s="49"/>
      <c r="F50" s="49"/>
      <c r="G50" s="49"/>
      <c r="H50" s="50"/>
      <c r="I50" s="34"/>
      <c r="J50" s="48" t="s">
        <v>55</v>
      </c>
      <c r="K50" s="49"/>
      <c r="L50" s="49"/>
      <c r="M50" s="49"/>
      <c r="N50" s="49"/>
      <c r="O50" s="49"/>
      <c r="P50" s="50"/>
      <c r="Q50" s="34"/>
      <c r="R50" s="35"/>
    </row>
    <row r="51" spans="2:18" ht="13.5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 ht="13.5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 ht="13.5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 ht="13.5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 ht="13.5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 ht="13.5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 ht="13.5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 ht="13.5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>
      <c r="B59" s="33"/>
      <c r="C59" s="34"/>
      <c r="D59" s="53" t="s">
        <v>56</v>
      </c>
      <c r="E59" s="54"/>
      <c r="F59" s="54"/>
      <c r="G59" s="55" t="s">
        <v>57</v>
      </c>
      <c r="H59" s="56"/>
      <c r="I59" s="34"/>
      <c r="J59" s="53" t="s">
        <v>56</v>
      </c>
      <c r="K59" s="54"/>
      <c r="L59" s="54"/>
      <c r="M59" s="54"/>
      <c r="N59" s="55" t="s">
        <v>57</v>
      </c>
      <c r="O59" s="54"/>
      <c r="P59" s="56"/>
      <c r="Q59" s="34"/>
      <c r="R59" s="35"/>
    </row>
    <row r="60" spans="2:18" ht="13.5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>
      <c r="B61" s="33"/>
      <c r="C61" s="34"/>
      <c r="D61" s="48" t="s">
        <v>58</v>
      </c>
      <c r="E61" s="49"/>
      <c r="F61" s="49"/>
      <c r="G61" s="49"/>
      <c r="H61" s="50"/>
      <c r="I61" s="34"/>
      <c r="J61" s="48" t="s">
        <v>59</v>
      </c>
      <c r="K61" s="49"/>
      <c r="L61" s="49"/>
      <c r="M61" s="49"/>
      <c r="N61" s="49"/>
      <c r="O61" s="49"/>
      <c r="P61" s="50"/>
      <c r="Q61" s="34"/>
      <c r="R61" s="35"/>
    </row>
    <row r="62" spans="2:18" ht="13.5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 ht="13.5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 ht="13.5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21" ht="13.5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21" ht="13.5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21" ht="13.5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21" ht="13.5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21" ht="13.5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21" s="1" customFormat="1">
      <c r="B70" s="33"/>
      <c r="C70" s="34"/>
      <c r="D70" s="53" t="s">
        <v>56</v>
      </c>
      <c r="E70" s="54"/>
      <c r="F70" s="54"/>
      <c r="G70" s="55" t="s">
        <v>57</v>
      </c>
      <c r="H70" s="56"/>
      <c r="I70" s="34"/>
      <c r="J70" s="53" t="s">
        <v>56</v>
      </c>
      <c r="K70" s="54"/>
      <c r="L70" s="54"/>
      <c r="M70" s="54"/>
      <c r="N70" s="55" t="s">
        <v>57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3"/>
      <c r="C76" s="175" t="s">
        <v>108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5"/>
      <c r="T76" s="123"/>
      <c r="U76" s="123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23"/>
      <c r="U77" s="123"/>
    </row>
    <row r="78" spans="2:21" s="1" customFormat="1" ht="30" customHeight="1">
      <c r="B78" s="33"/>
      <c r="C78" s="28" t="s">
        <v>19</v>
      </c>
      <c r="D78" s="34"/>
      <c r="E78" s="34"/>
      <c r="F78" s="220" t="str">
        <f>F6</f>
        <v>Modernizace dílenského areálu, SŠTŘ, Nový Bydžov - Hlušice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4"/>
      <c r="R78" s="35"/>
      <c r="T78" s="123"/>
      <c r="U78" s="123"/>
    </row>
    <row r="79" spans="2:21" s="1" customFormat="1" ht="36.950000000000003" customHeight="1">
      <c r="B79" s="33"/>
      <c r="C79" s="67" t="s">
        <v>105</v>
      </c>
      <c r="D79" s="34"/>
      <c r="E79" s="34"/>
      <c r="F79" s="195" t="str">
        <f>F7</f>
        <v>02.7 - IT vybavení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4"/>
      <c r="R79" s="35"/>
      <c r="T79" s="123"/>
      <c r="U79" s="123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23"/>
      <c r="U80" s="123"/>
    </row>
    <row r="81" spans="2:65" s="1" customFormat="1" ht="18" customHeight="1">
      <c r="B81" s="33"/>
      <c r="C81" s="28" t="s">
        <v>26</v>
      </c>
      <c r="D81" s="34"/>
      <c r="E81" s="34"/>
      <c r="F81" s="26" t="str">
        <f>F9</f>
        <v xml:space="preserve"> </v>
      </c>
      <c r="G81" s="34"/>
      <c r="H81" s="34"/>
      <c r="I81" s="34"/>
      <c r="J81" s="34"/>
      <c r="K81" s="28" t="s">
        <v>28</v>
      </c>
      <c r="L81" s="34"/>
      <c r="M81" s="224" t="str">
        <f>IF(O9="","",O9)</f>
        <v>21. 11. 2016</v>
      </c>
      <c r="N81" s="224"/>
      <c r="O81" s="224"/>
      <c r="P81" s="224"/>
      <c r="Q81" s="34"/>
      <c r="R81" s="35"/>
      <c r="T81" s="123"/>
      <c r="U81" s="123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23"/>
      <c r="U82" s="123"/>
    </row>
    <row r="83" spans="2:65" s="1" customFormat="1">
      <c r="B83" s="33"/>
      <c r="C83" s="28" t="s">
        <v>30</v>
      </c>
      <c r="D83" s="34"/>
      <c r="E83" s="34"/>
      <c r="F83" s="26" t="str">
        <f>E12</f>
        <v>SŠTŘ, Nový Bydžov, Dr. M. Tyrše 112</v>
      </c>
      <c r="G83" s="34"/>
      <c r="H83" s="34"/>
      <c r="I83" s="34"/>
      <c r="J83" s="34"/>
      <c r="K83" s="28" t="s">
        <v>36</v>
      </c>
      <c r="L83" s="34"/>
      <c r="M83" s="179" t="str">
        <f>E18</f>
        <v xml:space="preserve"> </v>
      </c>
      <c r="N83" s="179"/>
      <c r="O83" s="179"/>
      <c r="P83" s="179"/>
      <c r="Q83" s="179"/>
      <c r="R83" s="35"/>
      <c r="T83" s="123"/>
      <c r="U83" s="123"/>
    </row>
    <row r="84" spans="2:65" s="1" customFormat="1" ht="14.45" customHeight="1">
      <c r="B84" s="33"/>
      <c r="C84" s="28" t="s">
        <v>34</v>
      </c>
      <c r="D84" s="34"/>
      <c r="E84" s="34"/>
      <c r="F84" s="26" t="str">
        <f>IF(E15="","",E15)</f>
        <v>Vyplň údaj</v>
      </c>
      <c r="G84" s="34"/>
      <c r="H84" s="34"/>
      <c r="I84" s="34"/>
      <c r="J84" s="34"/>
      <c r="K84" s="28" t="s">
        <v>39</v>
      </c>
      <c r="L84" s="34"/>
      <c r="M84" s="179" t="str">
        <f>E21</f>
        <v xml:space="preserve"> </v>
      </c>
      <c r="N84" s="179"/>
      <c r="O84" s="179"/>
      <c r="P84" s="179"/>
      <c r="Q84" s="179"/>
      <c r="R84" s="35"/>
      <c r="T84" s="123"/>
      <c r="U84" s="123"/>
    </row>
    <row r="85" spans="2:65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23"/>
      <c r="U85" s="123"/>
    </row>
    <row r="86" spans="2:65" s="1" customFormat="1" ht="29.25" customHeight="1">
      <c r="B86" s="33"/>
      <c r="C86" s="231" t="s">
        <v>109</v>
      </c>
      <c r="D86" s="232"/>
      <c r="E86" s="232"/>
      <c r="F86" s="232"/>
      <c r="G86" s="232"/>
      <c r="H86" s="112"/>
      <c r="I86" s="112"/>
      <c r="J86" s="112"/>
      <c r="K86" s="112"/>
      <c r="L86" s="112"/>
      <c r="M86" s="112"/>
      <c r="N86" s="231" t="s">
        <v>110</v>
      </c>
      <c r="O86" s="232"/>
      <c r="P86" s="232"/>
      <c r="Q86" s="232"/>
      <c r="R86" s="35"/>
      <c r="T86" s="123"/>
      <c r="U86" s="123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23"/>
      <c r="U87" s="123"/>
    </row>
    <row r="88" spans="2:65" s="1" customFormat="1" ht="29.25" customHeight="1">
      <c r="B88" s="33"/>
      <c r="C88" s="124" t="s">
        <v>111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16">
        <f>N117</f>
        <v>0</v>
      </c>
      <c r="O88" s="233"/>
      <c r="P88" s="233"/>
      <c r="Q88" s="233"/>
      <c r="R88" s="35"/>
      <c r="T88" s="123"/>
      <c r="U88" s="123"/>
      <c r="AU88" s="16" t="s">
        <v>112</v>
      </c>
    </row>
    <row r="89" spans="2:65" s="6" customFormat="1" ht="24.95" customHeight="1">
      <c r="B89" s="125"/>
      <c r="C89" s="126"/>
      <c r="D89" s="127" t="s">
        <v>113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34">
        <f>N118</f>
        <v>0</v>
      </c>
      <c r="O89" s="235"/>
      <c r="P89" s="235"/>
      <c r="Q89" s="235"/>
      <c r="R89" s="128"/>
      <c r="T89" s="129"/>
      <c r="U89" s="129"/>
    </row>
    <row r="90" spans="2:65" s="6" customFormat="1" ht="21.75" customHeight="1">
      <c r="B90" s="125"/>
      <c r="C90" s="126"/>
      <c r="D90" s="127" t="s">
        <v>114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36">
        <f>N133</f>
        <v>0</v>
      </c>
      <c r="O90" s="235"/>
      <c r="P90" s="235"/>
      <c r="Q90" s="235"/>
      <c r="R90" s="128"/>
      <c r="T90" s="129"/>
      <c r="U90" s="129"/>
    </row>
    <row r="91" spans="2:65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  <c r="T91" s="123"/>
      <c r="U91" s="123"/>
    </row>
    <row r="92" spans="2:65" s="1" customFormat="1" ht="29.25" customHeight="1">
      <c r="B92" s="33"/>
      <c r="C92" s="124" t="s">
        <v>115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33">
        <f>ROUND(N93+N94+N95+N96+N97+N98,2)</f>
        <v>0</v>
      </c>
      <c r="O92" s="237"/>
      <c r="P92" s="237"/>
      <c r="Q92" s="237"/>
      <c r="R92" s="35"/>
      <c r="T92" s="130"/>
      <c r="U92" s="131" t="s">
        <v>44</v>
      </c>
    </row>
    <row r="93" spans="2:65" s="1" customFormat="1" ht="18" customHeight="1">
      <c r="B93" s="33"/>
      <c r="C93" s="34"/>
      <c r="D93" s="213" t="s">
        <v>116</v>
      </c>
      <c r="E93" s="214"/>
      <c r="F93" s="214"/>
      <c r="G93" s="214"/>
      <c r="H93" s="214"/>
      <c r="I93" s="34"/>
      <c r="J93" s="34"/>
      <c r="K93" s="34"/>
      <c r="L93" s="34"/>
      <c r="M93" s="34"/>
      <c r="N93" s="211">
        <f>ROUND(N88*T93,2)</f>
        <v>0</v>
      </c>
      <c r="O93" s="212"/>
      <c r="P93" s="212"/>
      <c r="Q93" s="212"/>
      <c r="R93" s="35"/>
      <c r="S93" s="132"/>
      <c r="T93" s="133"/>
      <c r="U93" s="134" t="s">
        <v>45</v>
      </c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6" t="s">
        <v>117</v>
      </c>
      <c r="AZ93" s="135"/>
      <c r="BA93" s="135"/>
      <c r="BB93" s="135"/>
      <c r="BC93" s="135"/>
      <c r="BD93" s="135"/>
      <c r="BE93" s="137">
        <f t="shared" ref="BE93:BE98" si="0">IF(U93="základní",N93,0)</f>
        <v>0</v>
      </c>
      <c r="BF93" s="137">
        <f t="shared" ref="BF93:BF98" si="1">IF(U93="snížená",N93,0)</f>
        <v>0</v>
      </c>
      <c r="BG93" s="137">
        <f t="shared" ref="BG93:BG98" si="2">IF(U93="zákl. přenesená",N93,0)</f>
        <v>0</v>
      </c>
      <c r="BH93" s="137">
        <f t="shared" ref="BH93:BH98" si="3">IF(U93="sníž. přenesená",N93,0)</f>
        <v>0</v>
      </c>
      <c r="BI93" s="137">
        <f t="shared" ref="BI93:BI98" si="4">IF(U93="nulová",N93,0)</f>
        <v>0</v>
      </c>
      <c r="BJ93" s="136" t="s">
        <v>25</v>
      </c>
      <c r="BK93" s="135"/>
      <c r="BL93" s="135"/>
      <c r="BM93" s="135"/>
    </row>
    <row r="94" spans="2:65" s="1" customFormat="1" ht="18" customHeight="1">
      <c r="B94" s="33"/>
      <c r="C94" s="34"/>
      <c r="D94" s="213" t="s">
        <v>118</v>
      </c>
      <c r="E94" s="214"/>
      <c r="F94" s="214"/>
      <c r="G94" s="214"/>
      <c r="H94" s="214"/>
      <c r="I94" s="34"/>
      <c r="J94" s="34"/>
      <c r="K94" s="34"/>
      <c r="L94" s="34"/>
      <c r="M94" s="34"/>
      <c r="N94" s="211">
        <f>ROUND(N88*T94,2)</f>
        <v>0</v>
      </c>
      <c r="O94" s="212"/>
      <c r="P94" s="212"/>
      <c r="Q94" s="212"/>
      <c r="R94" s="35"/>
      <c r="S94" s="132"/>
      <c r="T94" s="133"/>
      <c r="U94" s="134" t="s">
        <v>45</v>
      </c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6" t="s">
        <v>117</v>
      </c>
      <c r="AZ94" s="135"/>
      <c r="BA94" s="135"/>
      <c r="BB94" s="135"/>
      <c r="BC94" s="135"/>
      <c r="BD94" s="135"/>
      <c r="BE94" s="137">
        <f t="shared" si="0"/>
        <v>0</v>
      </c>
      <c r="BF94" s="137">
        <f t="shared" si="1"/>
        <v>0</v>
      </c>
      <c r="BG94" s="137">
        <f t="shared" si="2"/>
        <v>0</v>
      </c>
      <c r="BH94" s="137">
        <f t="shared" si="3"/>
        <v>0</v>
      </c>
      <c r="BI94" s="137">
        <f t="shared" si="4"/>
        <v>0</v>
      </c>
      <c r="BJ94" s="136" t="s">
        <v>25</v>
      </c>
      <c r="BK94" s="135"/>
      <c r="BL94" s="135"/>
      <c r="BM94" s="135"/>
    </row>
    <row r="95" spans="2:65" s="1" customFormat="1" ht="18" customHeight="1">
      <c r="B95" s="33"/>
      <c r="C95" s="34"/>
      <c r="D95" s="213" t="s">
        <v>119</v>
      </c>
      <c r="E95" s="214"/>
      <c r="F95" s="214"/>
      <c r="G95" s="214"/>
      <c r="H95" s="214"/>
      <c r="I95" s="34"/>
      <c r="J95" s="34"/>
      <c r="K95" s="34"/>
      <c r="L95" s="34"/>
      <c r="M95" s="34"/>
      <c r="N95" s="211">
        <f>ROUND(N88*T95,2)</f>
        <v>0</v>
      </c>
      <c r="O95" s="212"/>
      <c r="P95" s="212"/>
      <c r="Q95" s="212"/>
      <c r="R95" s="35"/>
      <c r="S95" s="132"/>
      <c r="T95" s="133"/>
      <c r="U95" s="134" t="s">
        <v>45</v>
      </c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6" t="s">
        <v>117</v>
      </c>
      <c r="AZ95" s="135"/>
      <c r="BA95" s="135"/>
      <c r="BB95" s="135"/>
      <c r="BC95" s="135"/>
      <c r="BD95" s="135"/>
      <c r="BE95" s="137">
        <f t="shared" si="0"/>
        <v>0</v>
      </c>
      <c r="BF95" s="137">
        <f t="shared" si="1"/>
        <v>0</v>
      </c>
      <c r="BG95" s="137">
        <f t="shared" si="2"/>
        <v>0</v>
      </c>
      <c r="BH95" s="137">
        <f t="shared" si="3"/>
        <v>0</v>
      </c>
      <c r="BI95" s="137">
        <f t="shared" si="4"/>
        <v>0</v>
      </c>
      <c r="BJ95" s="136" t="s">
        <v>25</v>
      </c>
      <c r="BK95" s="135"/>
      <c r="BL95" s="135"/>
      <c r="BM95" s="135"/>
    </row>
    <row r="96" spans="2:65" s="1" customFormat="1" ht="18" customHeight="1">
      <c r="B96" s="33"/>
      <c r="C96" s="34"/>
      <c r="D96" s="213" t="s">
        <v>120</v>
      </c>
      <c r="E96" s="214"/>
      <c r="F96" s="214"/>
      <c r="G96" s="214"/>
      <c r="H96" s="214"/>
      <c r="I96" s="34"/>
      <c r="J96" s="34"/>
      <c r="K96" s="34"/>
      <c r="L96" s="34"/>
      <c r="M96" s="34"/>
      <c r="N96" s="211">
        <f>ROUND(N88*T96,2)</f>
        <v>0</v>
      </c>
      <c r="O96" s="212"/>
      <c r="P96" s="212"/>
      <c r="Q96" s="212"/>
      <c r="R96" s="35"/>
      <c r="S96" s="132"/>
      <c r="T96" s="133"/>
      <c r="U96" s="134" t="s">
        <v>45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6" t="s">
        <v>117</v>
      </c>
      <c r="AZ96" s="135"/>
      <c r="BA96" s="135"/>
      <c r="BB96" s="135"/>
      <c r="BC96" s="135"/>
      <c r="BD96" s="135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25</v>
      </c>
      <c r="BK96" s="135"/>
      <c r="BL96" s="135"/>
      <c r="BM96" s="135"/>
    </row>
    <row r="97" spans="2:65" s="1" customFormat="1" ht="18" customHeight="1">
      <c r="B97" s="33"/>
      <c r="C97" s="34"/>
      <c r="D97" s="213" t="s">
        <v>121</v>
      </c>
      <c r="E97" s="214"/>
      <c r="F97" s="214"/>
      <c r="G97" s="214"/>
      <c r="H97" s="214"/>
      <c r="I97" s="34"/>
      <c r="J97" s="34"/>
      <c r="K97" s="34"/>
      <c r="L97" s="34"/>
      <c r="M97" s="34"/>
      <c r="N97" s="211">
        <f>ROUND(N88*T97,2)</f>
        <v>0</v>
      </c>
      <c r="O97" s="212"/>
      <c r="P97" s="212"/>
      <c r="Q97" s="212"/>
      <c r="R97" s="35"/>
      <c r="S97" s="132"/>
      <c r="T97" s="133"/>
      <c r="U97" s="134" t="s">
        <v>45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6" t="s">
        <v>117</v>
      </c>
      <c r="AZ97" s="135"/>
      <c r="BA97" s="135"/>
      <c r="BB97" s="135"/>
      <c r="BC97" s="135"/>
      <c r="BD97" s="135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25</v>
      </c>
      <c r="BK97" s="135"/>
      <c r="BL97" s="135"/>
      <c r="BM97" s="135"/>
    </row>
    <row r="98" spans="2:65" s="1" customFormat="1" ht="18" customHeight="1">
      <c r="B98" s="33"/>
      <c r="C98" s="34"/>
      <c r="D98" s="100" t="s">
        <v>122</v>
      </c>
      <c r="E98" s="34"/>
      <c r="F98" s="34"/>
      <c r="G98" s="34"/>
      <c r="H98" s="34"/>
      <c r="I98" s="34"/>
      <c r="J98" s="34"/>
      <c r="K98" s="34"/>
      <c r="L98" s="34"/>
      <c r="M98" s="34"/>
      <c r="N98" s="211">
        <f>ROUND(N88*T98,2)</f>
        <v>0</v>
      </c>
      <c r="O98" s="212"/>
      <c r="P98" s="212"/>
      <c r="Q98" s="212"/>
      <c r="R98" s="35"/>
      <c r="S98" s="132"/>
      <c r="T98" s="138"/>
      <c r="U98" s="139" t="s">
        <v>45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6" t="s">
        <v>123</v>
      </c>
      <c r="AZ98" s="135"/>
      <c r="BA98" s="135"/>
      <c r="BB98" s="135"/>
      <c r="BC98" s="135"/>
      <c r="BD98" s="135"/>
      <c r="BE98" s="137">
        <f t="shared" si="0"/>
        <v>0</v>
      </c>
      <c r="BF98" s="137">
        <f t="shared" si="1"/>
        <v>0</v>
      </c>
      <c r="BG98" s="137">
        <f t="shared" si="2"/>
        <v>0</v>
      </c>
      <c r="BH98" s="137">
        <f t="shared" si="3"/>
        <v>0</v>
      </c>
      <c r="BI98" s="137">
        <f t="shared" si="4"/>
        <v>0</v>
      </c>
      <c r="BJ98" s="136" t="s">
        <v>25</v>
      </c>
      <c r="BK98" s="135"/>
      <c r="BL98" s="135"/>
      <c r="BM98" s="135"/>
    </row>
    <row r="99" spans="2:65" s="1" customFormat="1" ht="13.5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  <c r="T99" s="123"/>
      <c r="U99" s="123"/>
    </row>
    <row r="100" spans="2:65" s="1" customFormat="1" ht="29.25" customHeight="1">
      <c r="B100" s="33"/>
      <c r="C100" s="111" t="s">
        <v>97</v>
      </c>
      <c r="D100" s="112"/>
      <c r="E100" s="112"/>
      <c r="F100" s="112"/>
      <c r="G100" s="112"/>
      <c r="H100" s="112"/>
      <c r="I100" s="112"/>
      <c r="J100" s="112"/>
      <c r="K100" s="112"/>
      <c r="L100" s="217">
        <f>ROUND(SUM(N88+N92),2)</f>
        <v>0</v>
      </c>
      <c r="M100" s="217"/>
      <c r="N100" s="217"/>
      <c r="O100" s="217"/>
      <c r="P100" s="217"/>
      <c r="Q100" s="217"/>
      <c r="R100" s="35"/>
      <c r="T100" s="123"/>
      <c r="U100" s="123"/>
    </row>
    <row r="101" spans="2:65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  <c r="T101" s="123"/>
      <c r="U101" s="123"/>
    </row>
    <row r="105" spans="2:65" s="1" customFormat="1" ht="6.95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65" s="1" customFormat="1" ht="36.950000000000003" customHeight="1">
      <c r="B106" s="33"/>
      <c r="C106" s="175" t="s">
        <v>124</v>
      </c>
      <c r="D106" s="222"/>
      <c r="E106" s="22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35"/>
    </row>
    <row r="107" spans="2:65" s="1" customFormat="1" ht="6.95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30" customHeight="1">
      <c r="B108" s="33"/>
      <c r="C108" s="28" t="s">
        <v>19</v>
      </c>
      <c r="D108" s="34"/>
      <c r="E108" s="34"/>
      <c r="F108" s="220" t="str">
        <f>F6</f>
        <v>Modernizace dílenského areálu, SŠTŘ, Nový Bydžov - Hlušice</v>
      </c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34"/>
      <c r="R108" s="35"/>
    </row>
    <row r="109" spans="2:65" s="1" customFormat="1" ht="36.950000000000003" customHeight="1">
      <c r="B109" s="33"/>
      <c r="C109" s="67" t="s">
        <v>105</v>
      </c>
      <c r="D109" s="34"/>
      <c r="E109" s="34"/>
      <c r="F109" s="195" t="str">
        <f>F7</f>
        <v>02.7 - IT vybavení</v>
      </c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34"/>
      <c r="R109" s="35"/>
    </row>
    <row r="110" spans="2:65" s="1" customFormat="1" ht="6.95" customHeight="1"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5"/>
    </row>
    <row r="111" spans="2:65" s="1" customFormat="1" ht="18" customHeight="1">
      <c r="B111" s="33"/>
      <c r="C111" s="28" t="s">
        <v>26</v>
      </c>
      <c r="D111" s="34"/>
      <c r="E111" s="34"/>
      <c r="F111" s="26" t="str">
        <f>F9</f>
        <v xml:space="preserve"> </v>
      </c>
      <c r="G111" s="34"/>
      <c r="H111" s="34"/>
      <c r="I111" s="34"/>
      <c r="J111" s="34"/>
      <c r="K111" s="28" t="s">
        <v>28</v>
      </c>
      <c r="L111" s="34"/>
      <c r="M111" s="224" t="str">
        <f>IF(O9="","",O9)</f>
        <v>21. 11. 2016</v>
      </c>
      <c r="N111" s="224"/>
      <c r="O111" s="224"/>
      <c r="P111" s="224"/>
      <c r="Q111" s="34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>
      <c r="B113" s="33"/>
      <c r="C113" s="28" t="s">
        <v>30</v>
      </c>
      <c r="D113" s="34"/>
      <c r="E113" s="34"/>
      <c r="F113" s="26" t="str">
        <f>E12</f>
        <v>SŠTŘ, Nový Bydžov, Dr. M. Tyrše 112</v>
      </c>
      <c r="G113" s="34"/>
      <c r="H113" s="34"/>
      <c r="I113" s="34"/>
      <c r="J113" s="34"/>
      <c r="K113" s="28" t="s">
        <v>36</v>
      </c>
      <c r="L113" s="34"/>
      <c r="M113" s="179" t="str">
        <f>E18</f>
        <v xml:space="preserve"> </v>
      </c>
      <c r="N113" s="179"/>
      <c r="O113" s="179"/>
      <c r="P113" s="179"/>
      <c r="Q113" s="179"/>
      <c r="R113" s="35"/>
    </row>
    <row r="114" spans="2:65" s="1" customFormat="1" ht="14.45" customHeight="1">
      <c r="B114" s="33"/>
      <c r="C114" s="28" t="s">
        <v>34</v>
      </c>
      <c r="D114" s="34"/>
      <c r="E114" s="34"/>
      <c r="F114" s="26" t="str">
        <f>IF(E15="","",E15)</f>
        <v>Vyplň údaj</v>
      </c>
      <c r="G114" s="34"/>
      <c r="H114" s="34"/>
      <c r="I114" s="34"/>
      <c r="J114" s="34"/>
      <c r="K114" s="28" t="s">
        <v>39</v>
      </c>
      <c r="L114" s="34"/>
      <c r="M114" s="179" t="str">
        <f>E21</f>
        <v xml:space="preserve"> </v>
      </c>
      <c r="N114" s="179"/>
      <c r="O114" s="179"/>
      <c r="P114" s="179"/>
      <c r="Q114" s="179"/>
      <c r="R114" s="35"/>
    </row>
    <row r="115" spans="2:65" s="1" customFormat="1" ht="10.35" customHeight="1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7" customFormat="1" ht="29.25" customHeight="1">
      <c r="B116" s="140"/>
      <c r="C116" s="141" t="s">
        <v>125</v>
      </c>
      <c r="D116" s="142" t="s">
        <v>126</v>
      </c>
      <c r="E116" s="142" t="s">
        <v>62</v>
      </c>
      <c r="F116" s="238" t="s">
        <v>127</v>
      </c>
      <c r="G116" s="238"/>
      <c r="H116" s="238"/>
      <c r="I116" s="238"/>
      <c r="J116" s="142" t="s">
        <v>128</v>
      </c>
      <c r="K116" s="142" t="s">
        <v>129</v>
      </c>
      <c r="L116" s="239" t="s">
        <v>130</v>
      </c>
      <c r="M116" s="239"/>
      <c r="N116" s="238" t="s">
        <v>110</v>
      </c>
      <c r="O116" s="238"/>
      <c r="P116" s="238"/>
      <c r="Q116" s="240"/>
      <c r="R116" s="143"/>
      <c r="T116" s="78" t="s">
        <v>131</v>
      </c>
      <c r="U116" s="79" t="s">
        <v>44</v>
      </c>
      <c r="V116" s="79" t="s">
        <v>132</v>
      </c>
      <c r="W116" s="79" t="s">
        <v>133</v>
      </c>
      <c r="X116" s="79" t="s">
        <v>134</v>
      </c>
      <c r="Y116" s="79" t="s">
        <v>135</v>
      </c>
      <c r="Z116" s="79" t="s">
        <v>136</v>
      </c>
      <c r="AA116" s="80" t="s">
        <v>137</v>
      </c>
    </row>
    <row r="117" spans="2:65" s="1" customFormat="1" ht="29.25" customHeight="1">
      <c r="B117" s="33"/>
      <c r="C117" s="82" t="s">
        <v>107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50">
        <f>BK117</f>
        <v>0</v>
      </c>
      <c r="O117" s="251"/>
      <c r="P117" s="251"/>
      <c r="Q117" s="251"/>
      <c r="R117" s="35"/>
      <c r="T117" s="81"/>
      <c r="U117" s="49"/>
      <c r="V117" s="49"/>
      <c r="W117" s="144">
        <f>W118+W133</f>
        <v>0</v>
      </c>
      <c r="X117" s="49"/>
      <c r="Y117" s="144">
        <f>Y118+Y133</f>
        <v>0</v>
      </c>
      <c r="Z117" s="49"/>
      <c r="AA117" s="145">
        <f>AA118+AA133</f>
        <v>0</v>
      </c>
      <c r="AT117" s="16" t="s">
        <v>79</v>
      </c>
      <c r="AU117" s="16" t="s">
        <v>112</v>
      </c>
      <c r="BK117" s="146">
        <f>BK118+BK133</f>
        <v>0</v>
      </c>
    </row>
    <row r="118" spans="2:65" s="8" customFormat="1" ht="37.35" customHeight="1">
      <c r="B118" s="147"/>
      <c r="C118" s="148"/>
      <c r="D118" s="149" t="s">
        <v>113</v>
      </c>
      <c r="E118" s="149"/>
      <c r="F118" s="149"/>
      <c r="G118" s="149"/>
      <c r="H118" s="149"/>
      <c r="I118" s="149"/>
      <c r="J118" s="149"/>
      <c r="K118" s="149"/>
      <c r="L118" s="149"/>
      <c r="M118" s="149"/>
      <c r="N118" s="252">
        <f>BK118</f>
        <v>0</v>
      </c>
      <c r="O118" s="253"/>
      <c r="P118" s="253"/>
      <c r="Q118" s="253"/>
      <c r="R118" s="150"/>
      <c r="T118" s="151"/>
      <c r="U118" s="148"/>
      <c r="V118" s="148"/>
      <c r="W118" s="152">
        <f>SUM(W119:W132)</f>
        <v>0</v>
      </c>
      <c r="X118" s="148"/>
      <c r="Y118" s="152">
        <f>SUM(Y119:Y132)</f>
        <v>0</v>
      </c>
      <c r="Z118" s="148"/>
      <c r="AA118" s="153">
        <f>SUM(AA119:AA132)</f>
        <v>0</v>
      </c>
      <c r="AR118" s="154" t="s">
        <v>103</v>
      </c>
      <c r="AT118" s="155" t="s">
        <v>79</v>
      </c>
      <c r="AU118" s="155" t="s">
        <v>80</v>
      </c>
      <c r="AY118" s="154" t="s">
        <v>138</v>
      </c>
      <c r="BK118" s="156">
        <f>SUM(BK119:BK132)</f>
        <v>0</v>
      </c>
    </row>
    <row r="119" spans="2:65" s="1" customFormat="1" ht="22.5" customHeight="1">
      <c r="B119" s="33"/>
      <c r="C119" s="157" t="s">
        <v>25</v>
      </c>
      <c r="D119" s="157" t="s">
        <v>139</v>
      </c>
      <c r="E119" s="158" t="s">
        <v>140</v>
      </c>
      <c r="F119" s="241" t="s">
        <v>141</v>
      </c>
      <c r="G119" s="241"/>
      <c r="H119" s="241"/>
      <c r="I119" s="241"/>
      <c r="J119" s="159" t="s">
        <v>142</v>
      </c>
      <c r="K119" s="160">
        <v>1</v>
      </c>
      <c r="L119" s="242">
        <v>0</v>
      </c>
      <c r="M119" s="243"/>
      <c r="N119" s="244">
        <f t="shared" ref="N119:N132" si="5">ROUND(L119*K119,2)</f>
        <v>0</v>
      </c>
      <c r="O119" s="245"/>
      <c r="P119" s="245"/>
      <c r="Q119" s="245"/>
      <c r="R119" s="35"/>
      <c r="T119" s="161" t="s">
        <v>23</v>
      </c>
      <c r="U119" s="42" t="s">
        <v>45</v>
      </c>
      <c r="V119" s="34"/>
      <c r="W119" s="162">
        <f t="shared" ref="W119:W132" si="6">V119*K119</f>
        <v>0</v>
      </c>
      <c r="X119" s="162">
        <v>0</v>
      </c>
      <c r="Y119" s="162">
        <f t="shared" ref="Y119:Y132" si="7">X119*K119</f>
        <v>0</v>
      </c>
      <c r="Z119" s="162">
        <v>0</v>
      </c>
      <c r="AA119" s="163">
        <f t="shared" ref="AA119:AA132" si="8">Z119*K119</f>
        <v>0</v>
      </c>
      <c r="AR119" s="16" t="s">
        <v>143</v>
      </c>
      <c r="AT119" s="16" t="s">
        <v>139</v>
      </c>
      <c r="AU119" s="16" t="s">
        <v>25</v>
      </c>
      <c r="AY119" s="16" t="s">
        <v>138</v>
      </c>
      <c r="BE119" s="104">
        <f t="shared" ref="BE119:BE132" si="9">IF(U119="základní",N119,0)</f>
        <v>0</v>
      </c>
      <c r="BF119" s="104">
        <f t="shared" ref="BF119:BF132" si="10">IF(U119="snížená",N119,0)</f>
        <v>0</v>
      </c>
      <c r="BG119" s="104">
        <f t="shared" ref="BG119:BG132" si="11">IF(U119="zákl. přenesená",N119,0)</f>
        <v>0</v>
      </c>
      <c r="BH119" s="104">
        <f t="shared" ref="BH119:BH132" si="12">IF(U119="sníž. přenesená",N119,0)</f>
        <v>0</v>
      </c>
      <c r="BI119" s="104">
        <f t="shared" ref="BI119:BI132" si="13">IF(U119="nulová",N119,0)</f>
        <v>0</v>
      </c>
      <c r="BJ119" s="16" t="s">
        <v>25</v>
      </c>
      <c r="BK119" s="104">
        <f t="shared" ref="BK119:BK132" si="14">ROUND(L119*K119,2)</f>
        <v>0</v>
      </c>
      <c r="BL119" s="16" t="s">
        <v>144</v>
      </c>
      <c r="BM119" s="16" t="s">
        <v>103</v>
      </c>
    </row>
    <row r="120" spans="2:65" s="1" customFormat="1" ht="22.5" customHeight="1">
      <c r="B120" s="33"/>
      <c r="C120" s="157" t="s">
        <v>103</v>
      </c>
      <c r="D120" s="157" t="s">
        <v>139</v>
      </c>
      <c r="E120" s="158" t="s">
        <v>145</v>
      </c>
      <c r="F120" s="241" t="s">
        <v>146</v>
      </c>
      <c r="G120" s="241"/>
      <c r="H120" s="241"/>
      <c r="I120" s="241"/>
      <c r="J120" s="159" t="s">
        <v>142</v>
      </c>
      <c r="K120" s="160">
        <v>6</v>
      </c>
      <c r="L120" s="242">
        <v>0</v>
      </c>
      <c r="M120" s="243"/>
      <c r="N120" s="244">
        <f t="shared" si="5"/>
        <v>0</v>
      </c>
      <c r="O120" s="245"/>
      <c r="P120" s="245"/>
      <c r="Q120" s="245"/>
      <c r="R120" s="35"/>
      <c r="T120" s="161" t="s">
        <v>23</v>
      </c>
      <c r="U120" s="42" t="s">
        <v>45</v>
      </c>
      <c r="V120" s="34"/>
      <c r="W120" s="162">
        <f t="shared" si="6"/>
        <v>0</v>
      </c>
      <c r="X120" s="162">
        <v>0</v>
      </c>
      <c r="Y120" s="162">
        <f t="shared" si="7"/>
        <v>0</v>
      </c>
      <c r="Z120" s="162">
        <v>0</v>
      </c>
      <c r="AA120" s="163">
        <f t="shared" si="8"/>
        <v>0</v>
      </c>
      <c r="AR120" s="16" t="s">
        <v>143</v>
      </c>
      <c r="AT120" s="16" t="s">
        <v>139</v>
      </c>
      <c r="AU120" s="16" t="s">
        <v>25</v>
      </c>
      <c r="AY120" s="16" t="s">
        <v>138</v>
      </c>
      <c r="BE120" s="104">
        <f t="shared" si="9"/>
        <v>0</v>
      </c>
      <c r="BF120" s="104">
        <f t="shared" si="10"/>
        <v>0</v>
      </c>
      <c r="BG120" s="104">
        <f t="shared" si="11"/>
        <v>0</v>
      </c>
      <c r="BH120" s="104">
        <f t="shared" si="12"/>
        <v>0</v>
      </c>
      <c r="BI120" s="104">
        <f t="shared" si="13"/>
        <v>0</v>
      </c>
      <c r="BJ120" s="16" t="s">
        <v>25</v>
      </c>
      <c r="BK120" s="104">
        <f t="shared" si="14"/>
        <v>0</v>
      </c>
      <c r="BL120" s="16" t="s">
        <v>144</v>
      </c>
      <c r="BM120" s="16" t="s">
        <v>147</v>
      </c>
    </row>
    <row r="121" spans="2:65" s="1" customFormat="1" ht="22.5" customHeight="1">
      <c r="B121" s="33"/>
      <c r="C121" s="157" t="s">
        <v>148</v>
      </c>
      <c r="D121" s="157" t="s">
        <v>139</v>
      </c>
      <c r="E121" s="158" t="s">
        <v>149</v>
      </c>
      <c r="F121" s="241" t="s">
        <v>150</v>
      </c>
      <c r="G121" s="241"/>
      <c r="H121" s="241"/>
      <c r="I121" s="241"/>
      <c r="J121" s="159" t="s">
        <v>142</v>
      </c>
      <c r="K121" s="160">
        <v>1</v>
      </c>
      <c r="L121" s="242">
        <v>0</v>
      </c>
      <c r="M121" s="243"/>
      <c r="N121" s="244">
        <f t="shared" si="5"/>
        <v>0</v>
      </c>
      <c r="O121" s="245"/>
      <c r="P121" s="245"/>
      <c r="Q121" s="245"/>
      <c r="R121" s="35"/>
      <c r="T121" s="161" t="s">
        <v>23</v>
      </c>
      <c r="U121" s="42" t="s">
        <v>45</v>
      </c>
      <c r="V121" s="34"/>
      <c r="W121" s="162">
        <f t="shared" si="6"/>
        <v>0</v>
      </c>
      <c r="X121" s="162">
        <v>0</v>
      </c>
      <c r="Y121" s="162">
        <f t="shared" si="7"/>
        <v>0</v>
      </c>
      <c r="Z121" s="162">
        <v>0</v>
      </c>
      <c r="AA121" s="163">
        <f t="shared" si="8"/>
        <v>0</v>
      </c>
      <c r="AR121" s="16" t="s">
        <v>143</v>
      </c>
      <c r="AT121" s="16" t="s">
        <v>139</v>
      </c>
      <c r="AU121" s="16" t="s">
        <v>25</v>
      </c>
      <c r="AY121" s="16" t="s">
        <v>138</v>
      </c>
      <c r="BE121" s="104">
        <f t="shared" si="9"/>
        <v>0</v>
      </c>
      <c r="BF121" s="104">
        <f t="shared" si="10"/>
        <v>0</v>
      </c>
      <c r="BG121" s="104">
        <f t="shared" si="11"/>
        <v>0</v>
      </c>
      <c r="BH121" s="104">
        <f t="shared" si="12"/>
        <v>0</v>
      </c>
      <c r="BI121" s="104">
        <f t="shared" si="13"/>
        <v>0</v>
      </c>
      <c r="BJ121" s="16" t="s">
        <v>25</v>
      </c>
      <c r="BK121" s="104">
        <f t="shared" si="14"/>
        <v>0</v>
      </c>
      <c r="BL121" s="16" t="s">
        <v>144</v>
      </c>
      <c r="BM121" s="16" t="s">
        <v>151</v>
      </c>
    </row>
    <row r="122" spans="2:65" s="1" customFormat="1" ht="22.5" customHeight="1">
      <c r="B122" s="33"/>
      <c r="C122" s="157" t="s">
        <v>147</v>
      </c>
      <c r="D122" s="157" t="s">
        <v>139</v>
      </c>
      <c r="E122" s="158" t="s">
        <v>152</v>
      </c>
      <c r="F122" s="241" t="s">
        <v>153</v>
      </c>
      <c r="G122" s="241"/>
      <c r="H122" s="241"/>
      <c r="I122" s="241"/>
      <c r="J122" s="159" t="s">
        <v>142</v>
      </c>
      <c r="K122" s="160">
        <v>1</v>
      </c>
      <c r="L122" s="242">
        <v>0</v>
      </c>
      <c r="M122" s="243"/>
      <c r="N122" s="244">
        <f t="shared" si="5"/>
        <v>0</v>
      </c>
      <c r="O122" s="245"/>
      <c r="P122" s="245"/>
      <c r="Q122" s="245"/>
      <c r="R122" s="35"/>
      <c r="T122" s="161" t="s">
        <v>23</v>
      </c>
      <c r="U122" s="42" t="s">
        <v>45</v>
      </c>
      <c r="V122" s="34"/>
      <c r="W122" s="162">
        <f t="shared" si="6"/>
        <v>0</v>
      </c>
      <c r="X122" s="162">
        <v>0</v>
      </c>
      <c r="Y122" s="162">
        <f t="shared" si="7"/>
        <v>0</v>
      </c>
      <c r="Z122" s="162">
        <v>0</v>
      </c>
      <c r="AA122" s="163">
        <f t="shared" si="8"/>
        <v>0</v>
      </c>
      <c r="AR122" s="16" t="s">
        <v>143</v>
      </c>
      <c r="AT122" s="16" t="s">
        <v>139</v>
      </c>
      <c r="AU122" s="16" t="s">
        <v>25</v>
      </c>
      <c r="AY122" s="16" t="s">
        <v>138</v>
      </c>
      <c r="BE122" s="104">
        <f t="shared" si="9"/>
        <v>0</v>
      </c>
      <c r="BF122" s="104">
        <f t="shared" si="10"/>
        <v>0</v>
      </c>
      <c r="BG122" s="104">
        <f t="shared" si="11"/>
        <v>0</v>
      </c>
      <c r="BH122" s="104">
        <f t="shared" si="12"/>
        <v>0</v>
      </c>
      <c r="BI122" s="104">
        <f t="shared" si="13"/>
        <v>0</v>
      </c>
      <c r="BJ122" s="16" t="s">
        <v>25</v>
      </c>
      <c r="BK122" s="104">
        <f t="shared" si="14"/>
        <v>0</v>
      </c>
      <c r="BL122" s="16" t="s">
        <v>144</v>
      </c>
      <c r="BM122" s="16" t="s">
        <v>154</v>
      </c>
    </row>
    <row r="123" spans="2:65" s="1" customFormat="1" ht="22.5" customHeight="1">
      <c r="B123" s="33"/>
      <c r="C123" s="157" t="s">
        <v>155</v>
      </c>
      <c r="D123" s="157" t="s">
        <v>139</v>
      </c>
      <c r="E123" s="158" t="s">
        <v>156</v>
      </c>
      <c r="F123" s="241" t="s">
        <v>157</v>
      </c>
      <c r="G123" s="241"/>
      <c r="H123" s="241"/>
      <c r="I123" s="241"/>
      <c r="J123" s="159" t="s">
        <v>142</v>
      </c>
      <c r="K123" s="160">
        <v>1</v>
      </c>
      <c r="L123" s="242">
        <v>0</v>
      </c>
      <c r="M123" s="243"/>
      <c r="N123" s="244">
        <f t="shared" si="5"/>
        <v>0</v>
      </c>
      <c r="O123" s="245"/>
      <c r="P123" s="245"/>
      <c r="Q123" s="245"/>
      <c r="R123" s="35"/>
      <c r="T123" s="161" t="s">
        <v>23</v>
      </c>
      <c r="U123" s="42" t="s">
        <v>45</v>
      </c>
      <c r="V123" s="34"/>
      <c r="W123" s="162">
        <f t="shared" si="6"/>
        <v>0</v>
      </c>
      <c r="X123" s="162">
        <v>0</v>
      </c>
      <c r="Y123" s="162">
        <f t="shared" si="7"/>
        <v>0</v>
      </c>
      <c r="Z123" s="162">
        <v>0</v>
      </c>
      <c r="AA123" s="163">
        <f t="shared" si="8"/>
        <v>0</v>
      </c>
      <c r="AR123" s="16" t="s">
        <v>143</v>
      </c>
      <c r="AT123" s="16" t="s">
        <v>139</v>
      </c>
      <c r="AU123" s="16" t="s">
        <v>25</v>
      </c>
      <c r="AY123" s="16" t="s">
        <v>138</v>
      </c>
      <c r="BE123" s="104">
        <f t="shared" si="9"/>
        <v>0</v>
      </c>
      <c r="BF123" s="104">
        <f t="shared" si="10"/>
        <v>0</v>
      </c>
      <c r="BG123" s="104">
        <f t="shared" si="11"/>
        <v>0</v>
      </c>
      <c r="BH123" s="104">
        <f t="shared" si="12"/>
        <v>0</v>
      </c>
      <c r="BI123" s="104">
        <f t="shared" si="13"/>
        <v>0</v>
      </c>
      <c r="BJ123" s="16" t="s">
        <v>25</v>
      </c>
      <c r="BK123" s="104">
        <f t="shared" si="14"/>
        <v>0</v>
      </c>
      <c r="BL123" s="16" t="s">
        <v>144</v>
      </c>
      <c r="BM123" s="16" t="s">
        <v>158</v>
      </c>
    </row>
    <row r="124" spans="2:65" s="1" customFormat="1" ht="22.5" customHeight="1">
      <c r="B124" s="33"/>
      <c r="C124" s="157" t="s">
        <v>151</v>
      </c>
      <c r="D124" s="157" t="s">
        <v>139</v>
      </c>
      <c r="E124" s="158" t="s">
        <v>159</v>
      </c>
      <c r="F124" s="241" t="s">
        <v>160</v>
      </c>
      <c r="G124" s="241"/>
      <c r="H124" s="241"/>
      <c r="I124" s="241"/>
      <c r="J124" s="159" t="s">
        <v>142</v>
      </c>
      <c r="K124" s="160">
        <v>5</v>
      </c>
      <c r="L124" s="242">
        <v>0</v>
      </c>
      <c r="M124" s="243"/>
      <c r="N124" s="244">
        <f t="shared" si="5"/>
        <v>0</v>
      </c>
      <c r="O124" s="245"/>
      <c r="P124" s="245"/>
      <c r="Q124" s="245"/>
      <c r="R124" s="35"/>
      <c r="T124" s="161" t="s">
        <v>23</v>
      </c>
      <c r="U124" s="42" t="s">
        <v>45</v>
      </c>
      <c r="V124" s="34"/>
      <c r="W124" s="162">
        <f t="shared" si="6"/>
        <v>0</v>
      </c>
      <c r="X124" s="162">
        <v>0</v>
      </c>
      <c r="Y124" s="162">
        <f t="shared" si="7"/>
        <v>0</v>
      </c>
      <c r="Z124" s="162">
        <v>0</v>
      </c>
      <c r="AA124" s="163">
        <f t="shared" si="8"/>
        <v>0</v>
      </c>
      <c r="AR124" s="16" t="s">
        <v>143</v>
      </c>
      <c r="AT124" s="16" t="s">
        <v>139</v>
      </c>
      <c r="AU124" s="16" t="s">
        <v>25</v>
      </c>
      <c r="AY124" s="16" t="s">
        <v>138</v>
      </c>
      <c r="BE124" s="104">
        <f t="shared" si="9"/>
        <v>0</v>
      </c>
      <c r="BF124" s="104">
        <f t="shared" si="10"/>
        <v>0</v>
      </c>
      <c r="BG124" s="104">
        <f t="shared" si="11"/>
        <v>0</v>
      </c>
      <c r="BH124" s="104">
        <f t="shared" si="12"/>
        <v>0</v>
      </c>
      <c r="BI124" s="104">
        <f t="shared" si="13"/>
        <v>0</v>
      </c>
      <c r="BJ124" s="16" t="s">
        <v>25</v>
      </c>
      <c r="BK124" s="104">
        <f t="shared" si="14"/>
        <v>0</v>
      </c>
      <c r="BL124" s="16" t="s">
        <v>144</v>
      </c>
      <c r="BM124" s="16" t="s">
        <v>161</v>
      </c>
    </row>
    <row r="125" spans="2:65" s="1" customFormat="1" ht="22.5" customHeight="1">
      <c r="B125" s="33"/>
      <c r="C125" s="157" t="s">
        <v>162</v>
      </c>
      <c r="D125" s="157" t="s">
        <v>139</v>
      </c>
      <c r="E125" s="158" t="s">
        <v>163</v>
      </c>
      <c r="F125" s="241" t="s">
        <v>164</v>
      </c>
      <c r="G125" s="241"/>
      <c r="H125" s="241"/>
      <c r="I125" s="241"/>
      <c r="J125" s="159" t="s">
        <v>142</v>
      </c>
      <c r="K125" s="160">
        <v>18</v>
      </c>
      <c r="L125" s="242">
        <v>0</v>
      </c>
      <c r="M125" s="243"/>
      <c r="N125" s="244">
        <f t="shared" si="5"/>
        <v>0</v>
      </c>
      <c r="O125" s="245"/>
      <c r="P125" s="245"/>
      <c r="Q125" s="245"/>
      <c r="R125" s="35"/>
      <c r="T125" s="161" t="s">
        <v>23</v>
      </c>
      <c r="U125" s="42" t="s">
        <v>45</v>
      </c>
      <c r="V125" s="34"/>
      <c r="W125" s="162">
        <f t="shared" si="6"/>
        <v>0</v>
      </c>
      <c r="X125" s="162">
        <v>0</v>
      </c>
      <c r="Y125" s="162">
        <f t="shared" si="7"/>
        <v>0</v>
      </c>
      <c r="Z125" s="162">
        <v>0</v>
      </c>
      <c r="AA125" s="163">
        <f t="shared" si="8"/>
        <v>0</v>
      </c>
      <c r="AR125" s="16" t="s">
        <v>143</v>
      </c>
      <c r="AT125" s="16" t="s">
        <v>139</v>
      </c>
      <c r="AU125" s="16" t="s">
        <v>25</v>
      </c>
      <c r="AY125" s="16" t="s">
        <v>138</v>
      </c>
      <c r="BE125" s="104">
        <f t="shared" si="9"/>
        <v>0</v>
      </c>
      <c r="BF125" s="104">
        <f t="shared" si="10"/>
        <v>0</v>
      </c>
      <c r="BG125" s="104">
        <f t="shared" si="11"/>
        <v>0</v>
      </c>
      <c r="BH125" s="104">
        <f t="shared" si="12"/>
        <v>0</v>
      </c>
      <c r="BI125" s="104">
        <f t="shared" si="13"/>
        <v>0</v>
      </c>
      <c r="BJ125" s="16" t="s">
        <v>25</v>
      </c>
      <c r="BK125" s="104">
        <f t="shared" si="14"/>
        <v>0</v>
      </c>
      <c r="BL125" s="16" t="s">
        <v>144</v>
      </c>
      <c r="BM125" s="16" t="s">
        <v>165</v>
      </c>
    </row>
    <row r="126" spans="2:65" s="1" customFormat="1" ht="22.5" customHeight="1">
      <c r="B126" s="33"/>
      <c r="C126" s="157" t="s">
        <v>154</v>
      </c>
      <c r="D126" s="157" t="s">
        <v>139</v>
      </c>
      <c r="E126" s="158" t="s">
        <v>166</v>
      </c>
      <c r="F126" s="241" t="s">
        <v>167</v>
      </c>
      <c r="G126" s="241"/>
      <c r="H126" s="241"/>
      <c r="I126" s="241"/>
      <c r="J126" s="159" t="s">
        <v>142</v>
      </c>
      <c r="K126" s="160">
        <v>29</v>
      </c>
      <c r="L126" s="242">
        <v>0</v>
      </c>
      <c r="M126" s="243"/>
      <c r="N126" s="244">
        <f t="shared" si="5"/>
        <v>0</v>
      </c>
      <c r="O126" s="245"/>
      <c r="P126" s="245"/>
      <c r="Q126" s="245"/>
      <c r="R126" s="35"/>
      <c r="T126" s="161" t="s">
        <v>23</v>
      </c>
      <c r="U126" s="42" t="s">
        <v>45</v>
      </c>
      <c r="V126" s="34"/>
      <c r="W126" s="162">
        <f t="shared" si="6"/>
        <v>0</v>
      </c>
      <c r="X126" s="162">
        <v>0</v>
      </c>
      <c r="Y126" s="162">
        <f t="shared" si="7"/>
        <v>0</v>
      </c>
      <c r="Z126" s="162">
        <v>0</v>
      </c>
      <c r="AA126" s="163">
        <f t="shared" si="8"/>
        <v>0</v>
      </c>
      <c r="AR126" s="16" t="s">
        <v>143</v>
      </c>
      <c r="AT126" s="16" t="s">
        <v>139</v>
      </c>
      <c r="AU126" s="16" t="s">
        <v>25</v>
      </c>
      <c r="AY126" s="16" t="s">
        <v>138</v>
      </c>
      <c r="BE126" s="104">
        <f t="shared" si="9"/>
        <v>0</v>
      </c>
      <c r="BF126" s="104">
        <f t="shared" si="10"/>
        <v>0</v>
      </c>
      <c r="BG126" s="104">
        <f t="shared" si="11"/>
        <v>0</v>
      </c>
      <c r="BH126" s="104">
        <f t="shared" si="12"/>
        <v>0</v>
      </c>
      <c r="BI126" s="104">
        <f t="shared" si="13"/>
        <v>0</v>
      </c>
      <c r="BJ126" s="16" t="s">
        <v>25</v>
      </c>
      <c r="BK126" s="104">
        <f t="shared" si="14"/>
        <v>0</v>
      </c>
      <c r="BL126" s="16" t="s">
        <v>144</v>
      </c>
      <c r="BM126" s="16" t="s">
        <v>144</v>
      </c>
    </row>
    <row r="127" spans="2:65" s="1" customFormat="1" ht="22.5" customHeight="1">
      <c r="B127" s="33"/>
      <c r="C127" s="157" t="s">
        <v>168</v>
      </c>
      <c r="D127" s="157" t="s">
        <v>139</v>
      </c>
      <c r="E127" s="158" t="s">
        <v>169</v>
      </c>
      <c r="F127" s="241" t="s">
        <v>170</v>
      </c>
      <c r="G127" s="241"/>
      <c r="H127" s="241"/>
      <c r="I127" s="241"/>
      <c r="J127" s="159" t="s">
        <v>142</v>
      </c>
      <c r="K127" s="160">
        <v>29</v>
      </c>
      <c r="L127" s="242">
        <v>0</v>
      </c>
      <c r="M127" s="243"/>
      <c r="N127" s="244">
        <f t="shared" si="5"/>
        <v>0</v>
      </c>
      <c r="O127" s="245"/>
      <c r="P127" s="245"/>
      <c r="Q127" s="245"/>
      <c r="R127" s="35"/>
      <c r="T127" s="161" t="s">
        <v>23</v>
      </c>
      <c r="U127" s="42" t="s">
        <v>45</v>
      </c>
      <c r="V127" s="34"/>
      <c r="W127" s="162">
        <f t="shared" si="6"/>
        <v>0</v>
      </c>
      <c r="X127" s="162">
        <v>0</v>
      </c>
      <c r="Y127" s="162">
        <f t="shared" si="7"/>
        <v>0</v>
      </c>
      <c r="Z127" s="162">
        <v>0</v>
      </c>
      <c r="AA127" s="163">
        <f t="shared" si="8"/>
        <v>0</v>
      </c>
      <c r="AR127" s="16" t="s">
        <v>143</v>
      </c>
      <c r="AT127" s="16" t="s">
        <v>139</v>
      </c>
      <c r="AU127" s="16" t="s">
        <v>25</v>
      </c>
      <c r="AY127" s="16" t="s">
        <v>138</v>
      </c>
      <c r="BE127" s="104">
        <f t="shared" si="9"/>
        <v>0</v>
      </c>
      <c r="BF127" s="104">
        <f t="shared" si="10"/>
        <v>0</v>
      </c>
      <c r="BG127" s="104">
        <f t="shared" si="11"/>
        <v>0</v>
      </c>
      <c r="BH127" s="104">
        <f t="shared" si="12"/>
        <v>0</v>
      </c>
      <c r="BI127" s="104">
        <f t="shared" si="13"/>
        <v>0</v>
      </c>
      <c r="BJ127" s="16" t="s">
        <v>25</v>
      </c>
      <c r="BK127" s="104">
        <f t="shared" si="14"/>
        <v>0</v>
      </c>
      <c r="BL127" s="16" t="s">
        <v>144</v>
      </c>
      <c r="BM127" s="16" t="s">
        <v>171</v>
      </c>
    </row>
    <row r="128" spans="2:65" s="1" customFormat="1" ht="22.5" customHeight="1">
      <c r="B128" s="33"/>
      <c r="C128" s="157" t="s">
        <v>158</v>
      </c>
      <c r="D128" s="157" t="s">
        <v>139</v>
      </c>
      <c r="E128" s="158" t="s">
        <v>172</v>
      </c>
      <c r="F128" s="241" t="s">
        <v>173</v>
      </c>
      <c r="G128" s="241"/>
      <c r="H128" s="241"/>
      <c r="I128" s="241"/>
      <c r="J128" s="159" t="s">
        <v>142</v>
      </c>
      <c r="K128" s="160">
        <v>4</v>
      </c>
      <c r="L128" s="242">
        <v>0</v>
      </c>
      <c r="M128" s="243"/>
      <c r="N128" s="244">
        <f t="shared" si="5"/>
        <v>0</v>
      </c>
      <c r="O128" s="245"/>
      <c r="P128" s="245"/>
      <c r="Q128" s="245"/>
      <c r="R128" s="35"/>
      <c r="T128" s="161" t="s">
        <v>23</v>
      </c>
      <c r="U128" s="42" t="s">
        <v>45</v>
      </c>
      <c r="V128" s="34"/>
      <c r="W128" s="162">
        <f t="shared" si="6"/>
        <v>0</v>
      </c>
      <c r="X128" s="162">
        <v>0</v>
      </c>
      <c r="Y128" s="162">
        <f t="shared" si="7"/>
        <v>0</v>
      </c>
      <c r="Z128" s="162">
        <v>0</v>
      </c>
      <c r="AA128" s="163">
        <f t="shared" si="8"/>
        <v>0</v>
      </c>
      <c r="AR128" s="16" t="s">
        <v>143</v>
      </c>
      <c r="AT128" s="16" t="s">
        <v>139</v>
      </c>
      <c r="AU128" s="16" t="s">
        <v>25</v>
      </c>
      <c r="AY128" s="16" t="s">
        <v>138</v>
      </c>
      <c r="BE128" s="104">
        <f t="shared" si="9"/>
        <v>0</v>
      </c>
      <c r="BF128" s="104">
        <f t="shared" si="10"/>
        <v>0</v>
      </c>
      <c r="BG128" s="104">
        <f t="shared" si="11"/>
        <v>0</v>
      </c>
      <c r="BH128" s="104">
        <f t="shared" si="12"/>
        <v>0</v>
      </c>
      <c r="BI128" s="104">
        <f t="shared" si="13"/>
        <v>0</v>
      </c>
      <c r="BJ128" s="16" t="s">
        <v>25</v>
      </c>
      <c r="BK128" s="104">
        <f t="shared" si="14"/>
        <v>0</v>
      </c>
      <c r="BL128" s="16" t="s">
        <v>144</v>
      </c>
      <c r="BM128" s="16" t="s">
        <v>174</v>
      </c>
    </row>
    <row r="129" spans="2:65" s="1" customFormat="1" ht="22.5" customHeight="1">
      <c r="B129" s="33"/>
      <c r="C129" s="157" t="s">
        <v>175</v>
      </c>
      <c r="D129" s="157" t="s">
        <v>139</v>
      </c>
      <c r="E129" s="158" t="s">
        <v>176</v>
      </c>
      <c r="F129" s="241" t="s">
        <v>177</v>
      </c>
      <c r="G129" s="241"/>
      <c r="H129" s="241"/>
      <c r="I129" s="241"/>
      <c r="J129" s="159" t="s">
        <v>142</v>
      </c>
      <c r="K129" s="160">
        <v>2</v>
      </c>
      <c r="L129" s="242">
        <v>0</v>
      </c>
      <c r="M129" s="243"/>
      <c r="N129" s="244">
        <f t="shared" si="5"/>
        <v>0</v>
      </c>
      <c r="O129" s="245"/>
      <c r="P129" s="245"/>
      <c r="Q129" s="245"/>
      <c r="R129" s="35"/>
      <c r="T129" s="161" t="s">
        <v>23</v>
      </c>
      <c r="U129" s="42" t="s">
        <v>45</v>
      </c>
      <c r="V129" s="34"/>
      <c r="W129" s="162">
        <f t="shared" si="6"/>
        <v>0</v>
      </c>
      <c r="X129" s="162">
        <v>0</v>
      </c>
      <c r="Y129" s="162">
        <f t="shared" si="7"/>
        <v>0</v>
      </c>
      <c r="Z129" s="162">
        <v>0</v>
      </c>
      <c r="AA129" s="163">
        <f t="shared" si="8"/>
        <v>0</v>
      </c>
      <c r="AR129" s="16" t="s">
        <v>143</v>
      </c>
      <c r="AT129" s="16" t="s">
        <v>139</v>
      </c>
      <c r="AU129" s="16" t="s">
        <v>25</v>
      </c>
      <c r="AY129" s="16" t="s">
        <v>138</v>
      </c>
      <c r="BE129" s="104">
        <f t="shared" si="9"/>
        <v>0</v>
      </c>
      <c r="BF129" s="104">
        <f t="shared" si="10"/>
        <v>0</v>
      </c>
      <c r="BG129" s="104">
        <f t="shared" si="11"/>
        <v>0</v>
      </c>
      <c r="BH129" s="104">
        <f t="shared" si="12"/>
        <v>0</v>
      </c>
      <c r="BI129" s="104">
        <f t="shared" si="13"/>
        <v>0</v>
      </c>
      <c r="BJ129" s="16" t="s">
        <v>25</v>
      </c>
      <c r="BK129" s="104">
        <f t="shared" si="14"/>
        <v>0</v>
      </c>
      <c r="BL129" s="16" t="s">
        <v>144</v>
      </c>
      <c r="BM129" s="16" t="s">
        <v>178</v>
      </c>
    </row>
    <row r="130" spans="2:65" s="1" customFormat="1" ht="22.5" customHeight="1">
      <c r="B130" s="33"/>
      <c r="C130" s="157" t="s">
        <v>161</v>
      </c>
      <c r="D130" s="157" t="s">
        <v>139</v>
      </c>
      <c r="E130" s="158" t="s">
        <v>179</v>
      </c>
      <c r="F130" s="241" t="s">
        <v>180</v>
      </c>
      <c r="G130" s="241"/>
      <c r="H130" s="241"/>
      <c r="I130" s="241"/>
      <c r="J130" s="159" t="s">
        <v>142</v>
      </c>
      <c r="K130" s="160">
        <v>4</v>
      </c>
      <c r="L130" s="242">
        <v>0</v>
      </c>
      <c r="M130" s="243"/>
      <c r="N130" s="244">
        <f t="shared" si="5"/>
        <v>0</v>
      </c>
      <c r="O130" s="245"/>
      <c r="P130" s="245"/>
      <c r="Q130" s="245"/>
      <c r="R130" s="35"/>
      <c r="T130" s="161" t="s">
        <v>23</v>
      </c>
      <c r="U130" s="42" t="s">
        <v>45</v>
      </c>
      <c r="V130" s="34"/>
      <c r="W130" s="162">
        <f t="shared" si="6"/>
        <v>0</v>
      </c>
      <c r="X130" s="162">
        <v>0</v>
      </c>
      <c r="Y130" s="162">
        <f t="shared" si="7"/>
        <v>0</v>
      </c>
      <c r="Z130" s="162">
        <v>0</v>
      </c>
      <c r="AA130" s="163">
        <f t="shared" si="8"/>
        <v>0</v>
      </c>
      <c r="AR130" s="16" t="s">
        <v>143</v>
      </c>
      <c r="AT130" s="16" t="s">
        <v>139</v>
      </c>
      <c r="AU130" s="16" t="s">
        <v>25</v>
      </c>
      <c r="AY130" s="16" t="s">
        <v>138</v>
      </c>
      <c r="BE130" s="104">
        <f t="shared" si="9"/>
        <v>0</v>
      </c>
      <c r="BF130" s="104">
        <f t="shared" si="10"/>
        <v>0</v>
      </c>
      <c r="BG130" s="104">
        <f t="shared" si="11"/>
        <v>0</v>
      </c>
      <c r="BH130" s="104">
        <f t="shared" si="12"/>
        <v>0</v>
      </c>
      <c r="BI130" s="104">
        <f t="shared" si="13"/>
        <v>0</v>
      </c>
      <c r="BJ130" s="16" t="s">
        <v>25</v>
      </c>
      <c r="BK130" s="104">
        <f t="shared" si="14"/>
        <v>0</v>
      </c>
      <c r="BL130" s="16" t="s">
        <v>144</v>
      </c>
      <c r="BM130" s="16" t="s">
        <v>181</v>
      </c>
    </row>
    <row r="131" spans="2:65" s="1" customFormat="1" ht="22.5" customHeight="1">
      <c r="B131" s="33"/>
      <c r="C131" s="157" t="s">
        <v>182</v>
      </c>
      <c r="D131" s="157" t="s">
        <v>139</v>
      </c>
      <c r="E131" s="158" t="s">
        <v>183</v>
      </c>
      <c r="F131" s="241" t="s">
        <v>184</v>
      </c>
      <c r="G131" s="241"/>
      <c r="H131" s="241"/>
      <c r="I131" s="241"/>
      <c r="J131" s="159" t="s">
        <v>142</v>
      </c>
      <c r="K131" s="160">
        <v>4</v>
      </c>
      <c r="L131" s="242">
        <v>0</v>
      </c>
      <c r="M131" s="243"/>
      <c r="N131" s="244">
        <f t="shared" si="5"/>
        <v>0</v>
      </c>
      <c r="O131" s="245"/>
      <c r="P131" s="245"/>
      <c r="Q131" s="245"/>
      <c r="R131" s="35"/>
      <c r="T131" s="161" t="s">
        <v>23</v>
      </c>
      <c r="U131" s="42" t="s">
        <v>45</v>
      </c>
      <c r="V131" s="34"/>
      <c r="W131" s="162">
        <f t="shared" si="6"/>
        <v>0</v>
      </c>
      <c r="X131" s="162">
        <v>0</v>
      </c>
      <c r="Y131" s="162">
        <f t="shared" si="7"/>
        <v>0</v>
      </c>
      <c r="Z131" s="162">
        <v>0</v>
      </c>
      <c r="AA131" s="163">
        <f t="shared" si="8"/>
        <v>0</v>
      </c>
      <c r="AR131" s="16" t="s">
        <v>143</v>
      </c>
      <c r="AT131" s="16" t="s">
        <v>139</v>
      </c>
      <c r="AU131" s="16" t="s">
        <v>25</v>
      </c>
      <c r="AY131" s="16" t="s">
        <v>138</v>
      </c>
      <c r="BE131" s="104">
        <f t="shared" si="9"/>
        <v>0</v>
      </c>
      <c r="BF131" s="104">
        <f t="shared" si="10"/>
        <v>0</v>
      </c>
      <c r="BG131" s="104">
        <f t="shared" si="11"/>
        <v>0</v>
      </c>
      <c r="BH131" s="104">
        <f t="shared" si="12"/>
        <v>0</v>
      </c>
      <c r="BI131" s="104">
        <f t="shared" si="13"/>
        <v>0</v>
      </c>
      <c r="BJ131" s="16" t="s">
        <v>25</v>
      </c>
      <c r="BK131" s="104">
        <f t="shared" si="14"/>
        <v>0</v>
      </c>
      <c r="BL131" s="16" t="s">
        <v>144</v>
      </c>
      <c r="BM131" s="16" t="s">
        <v>185</v>
      </c>
    </row>
    <row r="132" spans="2:65" s="1" customFormat="1" ht="22.5" customHeight="1">
      <c r="B132" s="33"/>
      <c r="C132" s="164" t="s">
        <v>165</v>
      </c>
      <c r="D132" s="164" t="s">
        <v>186</v>
      </c>
      <c r="E132" s="165" t="s">
        <v>187</v>
      </c>
      <c r="F132" s="246" t="s">
        <v>188</v>
      </c>
      <c r="G132" s="246"/>
      <c r="H132" s="246"/>
      <c r="I132" s="246"/>
      <c r="J132" s="166" t="s">
        <v>142</v>
      </c>
      <c r="K132" s="167">
        <v>1</v>
      </c>
      <c r="L132" s="247">
        <v>0</v>
      </c>
      <c r="M132" s="248"/>
      <c r="N132" s="245">
        <f t="shared" si="5"/>
        <v>0</v>
      </c>
      <c r="O132" s="245"/>
      <c r="P132" s="245"/>
      <c r="Q132" s="245"/>
      <c r="R132" s="35"/>
      <c r="T132" s="161" t="s">
        <v>23</v>
      </c>
      <c r="U132" s="42" t="s">
        <v>45</v>
      </c>
      <c r="V132" s="34"/>
      <c r="W132" s="162">
        <f t="shared" si="6"/>
        <v>0</v>
      </c>
      <c r="X132" s="162">
        <v>0</v>
      </c>
      <c r="Y132" s="162">
        <f t="shared" si="7"/>
        <v>0</v>
      </c>
      <c r="Z132" s="162">
        <v>0</v>
      </c>
      <c r="AA132" s="163">
        <f t="shared" si="8"/>
        <v>0</v>
      </c>
      <c r="AR132" s="16" t="s">
        <v>144</v>
      </c>
      <c r="AT132" s="16" t="s">
        <v>186</v>
      </c>
      <c r="AU132" s="16" t="s">
        <v>25</v>
      </c>
      <c r="AY132" s="16" t="s">
        <v>138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6" t="s">
        <v>25</v>
      </c>
      <c r="BK132" s="104">
        <f t="shared" si="14"/>
        <v>0</v>
      </c>
      <c r="BL132" s="16" t="s">
        <v>144</v>
      </c>
      <c r="BM132" s="16" t="s">
        <v>189</v>
      </c>
    </row>
    <row r="133" spans="2:65" s="1" customFormat="1" ht="49.9" customHeight="1">
      <c r="B133" s="33"/>
      <c r="C133" s="34"/>
      <c r="D133" s="149" t="s">
        <v>190</v>
      </c>
      <c r="E133" s="34"/>
      <c r="F133" s="34"/>
      <c r="G133" s="34"/>
      <c r="H133" s="34"/>
      <c r="I133" s="34"/>
      <c r="J133" s="34"/>
      <c r="K133" s="34"/>
      <c r="L133" s="34"/>
      <c r="M133" s="34"/>
      <c r="N133" s="254">
        <f>BK133</f>
        <v>0</v>
      </c>
      <c r="O133" s="255"/>
      <c r="P133" s="255"/>
      <c r="Q133" s="255"/>
      <c r="R133" s="35"/>
      <c r="T133" s="133"/>
      <c r="U133" s="34"/>
      <c r="V133" s="34"/>
      <c r="W133" s="34"/>
      <c r="X133" s="34"/>
      <c r="Y133" s="34"/>
      <c r="Z133" s="34"/>
      <c r="AA133" s="76"/>
      <c r="AT133" s="16" t="s">
        <v>79</v>
      </c>
      <c r="AU133" s="16" t="s">
        <v>80</v>
      </c>
      <c r="AY133" s="16" t="s">
        <v>191</v>
      </c>
      <c r="BK133" s="104">
        <f>SUM(BK134:BK135)</f>
        <v>0</v>
      </c>
    </row>
    <row r="134" spans="2:65" s="1" customFormat="1" ht="22.35" customHeight="1">
      <c r="B134" s="33"/>
      <c r="C134" s="168" t="s">
        <v>23</v>
      </c>
      <c r="D134" s="168" t="s">
        <v>186</v>
      </c>
      <c r="E134" s="169" t="s">
        <v>23</v>
      </c>
      <c r="F134" s="249" t="s">
        <v>23</v>
      </c>
      <c r="G134" s="249"/>
      <c r="H134" s="249"/>
      <c r="I134" s="249"/>
      <c r="J134" s="170" t="s">
        <v>23</v>
      </c>
      <c r="K134" s="171"/>
      <c r="L134" s="247"/>
      <c r="M134" s="245"/>
      <c r="N134" s="245">
        <f>BK134</f>
        <v>0</v>
      </c>
      <c r="O134" s="245"/>
      <c r="P134" s="245"/>
      <c r="Q134" s="245"/>
      <c r="R134" s="35"/>
      <c r="T134" s="161" t="s">
        <v>23</v>
      </c>
      <c r="U134" s="172" t="s">
        <v>45</v>
      </c>
      <c r="V134" s="34"/>
      <c r="W134" s="34"/>
      <c r="X134" s="34"/>
      <c r="Y134" s="34"/>
      <c r="Z134" s="34"/>
      <c r="AA134" s="76"/>
      <c r="AT134" s="16" t="s">
        <v>191</v>
      </c>
      <c r="AU134" s="16" t="s">
        <v>25</v>
      </c>
      <c r="AY134" s="16" t="s">
        <v>191</v>
      </c>
      <c r="BE134" s="104">
        <f>IF(U134="základní",N134,0)</f>
        <v>0</v>
      </c>
      <c r="BF134" s="104">
        <f>IF(U134="snížená",N134,0)</f>
        <v>0</v>
      </c>
      <c r="BG134" s="104">
        <f>IF(U134="zákl. přenesená",N134,0)</f>
        <v>0</v>
      </c>
      <c r="BH134" s="104">
        <f>IF(U134="sníž. přenesená",N134,0)</f>
        <v>0</v>
      </c>
      <c r="BI134" s="104">
        <f>IF(U134="nulová",N134,0)</f>
        <v>0</v>
      </c>
      <c r="BJ134" s="16" t="s">
        <v>25</v>
      </c>
      <c r="BK134" s="104">
        <f>L134*K134</f>
        <v>0</v>
      </c>
    </row>
    <row r="135" spans="2:65" s="1" customFormat="1" ht="22.35" customHeight="1">
      <c r="B135" s="33"/>
      <c r="C135" s="168" t="s">
        <v>23</v>
      </c>
      <c r="D135" s="168" t="s">
        <v>186</v>
      </c>
      <c r="E135" s="169" t="s">
        <v>23</v>
      </c>
      <c r="F135" s="249" t="s">
        <v>23</v>
      </c>
      <c r="G135" s="249"/>
      <c r="H135" s="249"/>
      <c r="I135" s="249"/>
      <c r="J135" s="170" t="s">
        <v>23</v>
      </c>
      <c r="K135" s="171"/>
      <c r="L135" s="247"/>
      <c r="M135" s="245"/>
      <c r="N135" s="245">
        <f>BK135</f>
        <v>0</v>
      </c>
      <c r="O135" s="245"/>
      <c r="P135" s="245"/>
      <c r="Q135" s="245"/>
      <c r="R135" s="35"/>
      <c r="T135" s="161" t="s">
        <v>23</v>
      </c>
      <c r="U135" s="172" t="s">
        <v>45</v>
      </c>
      <c r="V135" s="54"/>
      <c r="W135" s="54"/>
      <c r="X135" s="54"/>
      <c r="Y135" s="54"/>
      <c r="Z135" s="54"/>
      <c r="AA135" s="56"/>
      <c r="AT135" s="16" t="s">
        <v>191</v>
      </c>
      <c r="AU135" s="16" t="s">
        <v>25</v>
      </c>
      <c r="AY135" s="16" t="s">
        <v>191</v>
      </c>
      <c r="BE135" s="104">
        <f>IF(U135="základní",N135,0)</f>
        <v>0</v>
      </c>
      <c r="BF135" s="104">
        <f>IF(U135="snížená",N135,0)</f>
        <v>0</v>
      </c>
      <c r="BG135" s="104">
        <f>IF(U135="zákl. přenesená",N135,0)</f>
        <v>0</v>
      </c>
      <c r="BH135" s="104">
        <f>IF(U135="sníž. přenesená",N135,0)</f>
        <v>0</v>
      </c>
      <c r="BI135" s="104">
        <f>IF(U135="nulová",N135,0)</f>
        <v>0</v>
      </c>
      <c r="BJ135" s="16" t="s">
        <v>25</v>
      </c>
      <c r="BK135" s="104">
        <f>L135*K135</f>
        <v>0</v>
      </c>
    </row>
    <row r="136" spans="2:65" s="1" customFormat="1" ht="6.95" customHeight="1">
      <c r="B136" s="57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9"/>
    </row>
  </sheetData>
  <sheetProtection password="CC35" sheet="1" objects="1" scenarios="1" formatCells="0" formatColumns="0" formatRows="0" sort="0" autoFilter="0"/>
  <mergeCells count="115">
    <mergeCell ref="H1:K1"/>
    <mergeCell ref="S2:AC2"/>
    <mergeCell ref="F132:I132"/>
    <mergeCell ref="L132:M132"/>
    <mergeCell ref="N132:Q132"/>
    <mergeCell ref="F134:I134"/>
    <mergeCell ref="L134:M134"/>
    <mergeCell ref="N134:Q134"/>
    <mergeCell ref="F135:I135"/>
    <mergeCell ref="L135:M135"/>
    <mergeCell ref="N135:Q135"/>
    <mergeCell ref="N133:Q133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M111:P111"/>
    <mergeCell ref="M113:Q113"/>
    <mergeCell ref="M114:Q114"/>
    <mergeCell ref="F116:I116"/>
    <mergeCell ref="L116:M116"/>
    <mergeCell ref="N116:Q116"/>
    <mergeCell ref="F119:I119"/>
    <mergeCell ref="L119:M119"/>
    <mergeCell ref="N119:Q119"/>
    <mergeCell ref="N117:Q117"/>
    <mergeCell ref="N118:Q118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34:D136">
      <formula1>"K, M"</formula1>
    </dataValidation>
    <dataValidation type="list" allowBlank="1" showInputMessage="1" showErrorMessage="1" error="Povoleny jsou hodnoty základní, snížená, zákl. přenesená, sníž. přenesená, nulová." sqref="U134:U13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02.7 - IT vybavení</vt:lpstr>
      <vt:lpstr>'02.7 - IT vybavení'!Názvy_tisku</vt:lpstr>
      <vt:lpstr>'Rekapitulace stavby'!Názvy_tisku</vt:lpstr>
      <vt:lpstr>'02.7 - IT vybavení'!Oblast_tisku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2017-11-15T22:01:38Z</dcterms:created>
  <dcterms:modified xsi:type="dcterms:W3CDTF">2017-11-15T22:01:40Z</dcterms:modified>
</cp:coreProperties>
</file>